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172.16.31.100\【企画財政課】\【財政係】\こ_公会計\02_財務書類作成\03_公表\令和6年度分\"/>
    </mc:Choice>
  </mc:AlternateContent>
  <xr:revisionPtr revIDLastSave="0" documentId="13_ncr:1_{9154B58D-9792-4FAD-B9C7-DAAA958006F2}" xr6:coauthVersionLast="36" xr6:coauthVersionMax="47" xr10:uidLastSave="{00000000-0000-0000-0000-000000000000}"/>
  <bookViews>
    <workbookView xWindow="0" yWindow="0" windowWidth="4080" windowHeight="6120" xr2:uid="{F9CA102D-ABC8-4B5B-B028-1D4FB1B78E91}"/>
  </bookViews>
  <sheets>
    <sheet name="表紙" sheetId="49" r:id="rId1"/>
    <sheet name="貸借対照表(一般)" sheetId="65" r:id="rId2"/>
    <sheet name="行政コスト計算書(一般)" sheetId="66" r:id="rId3"/>
    <sheet name="純資産変動計算書(一般)" sheetId="67" r:id="rId4"/>
    <sheet name="資金収支計算書(一般)" sheetId="68" r:id="rId5"/>
    <sheet name="注記（一般）" sheetId="19" r:id="rId6"/>
    <sheet name="有形固定資産（一般）" sheetId="1" r:id="rId7"/>
    <sheet name="投資及び出資金の明細（一般）" sheetId="2" r:id="rId8"/>
    <sheet name="基金の明細（一般）" sheetId="3" r:id="rId9"/>
    <sheet name="貸付金の明細（一般）" sheetId="4" r:id="rId10"/>
    <sheet name="長期延滞債権の明細（一般）" sheetId="5" r:id="rId11"/>
    <sheet name="未収金の明細（一般）" sheetId="6" r:id="rId12"/>
    <sheet name="地方債等（借入先別）の明細（一般）" sheetId="8" r:id="rId13"/>
    <sheet name="地方債等（利率別）の明細（一般）" sheetId="9" r:id="rId14"/>
    <sheet name="地方債等（返済期間別）の明細（一般）" sheetId="10" r:id="rId15"/>
    <sheet name="特定の契約条項が付された地方債等の概要（一般）" sheetId="77" r:id="rId16"/>
    <sheet name="引当金の明細（一般）" sheetId="11" r:id="rId17"/>
    <sheet name="補助金等の明細（一般）" sheetId="14" r:id="rId18"/>
    <sheet name="財源の明細（一般）" sheetId="12" r:id="rId19"/>
    <sheet name="財源情報の明細（一般）" sheetId="13" r:id="rId20"/>
    <sheet name="資金の明細（一般）" sheetId="7" r:id="rId21"/>
    <sheet name="貸借対照表(全体)" sheetId="69" r:id="rId22"/>
    <sheet name="行政コスト計算書(全体)" sheetId="70" r:id="rId23"/>
    <sheet name="純資産変動計算書(全体)" sheetId="71" r:id="rId24"/>
    <sheet name="資金収支計算書(全体)" sheetId="72" r:id="rId25"/>
    <sheet name="注記（全体）" sheetId="48" r:id="rId26"/>
    <sheet name="有形固定資産（全体）" sheetId="25" r:id="rId27"/>
    <sheet name="投資及び出資金の明細（全体）" sheetId="26" r:id="rId28"/>
    <sheet name="基金の明細（全体）" sheetId="27" r:id="rId29"/>
    <sheet name="貸付金の明細（全体）" sheetId="28" r:id="rId30"/>
    <sheet name="長期延滞債権の明細（全体）" sheetId="29" r:id="rId31"/>
    <sheet name="未収金の明細 （全体）" sheetId="30" r:id="rId32"/>
    <sheet name="地方債等（借入先別）の明細（全体）" sheetId="31" r:id="rId33"/>
    <sheet name="地方債等（利率別）の明細（全体）" sheetId="32" r:id="rId34"/>
    <sheet name="地方債等（返済期間別）の明細（全体）" sheetId="33" r:id="rId35"/>
    <sheet name="特定の契約条項が付された地方債等の概要 (全体)" sheetId="52" r:id="rId36"/>
    <sheet name="引当金の明細 （全体）" sheetId="34" r:id="rId37"/>
    <sheet name="補助金等の明細 （全体）" sheetId="36" r:id="rId38"/>
    <sheet name="財源の明細（全体）" sheetId="86" r:id="rId39"/>
    <sheet name="資金の明細（全体）" sheetId="37" r:id="rId40"/>
    <sheet name="貸借対照表(連結)" sheetId="73" r:id="rId41"/>
    <sheet name="行政コスト計算書(連結)" sheetId="74" r:id="rId42"/>
    <sheet name="純資産変動計算書(連結)" sheetId="75" r:id="rId43"/>
    <sheet name="資金収支計算書(連結)" sheetId="76" r:id="rId44"/>
    <sheet name="有形固定資産(連結)" sheetId="50" r:id="rId45"/>
    <sheet name="連結精算表（貸借）" sheetId="44" r:id="rId46"/>
    <sheet name="連結精算表（行政）" sheetId="45" r:id="rId47"/>
    <sheet name="連結精算表（純資）" sheetId="46" r:id="rId48"/>
    <sheet name="連結精算表（資金）" sheetId="47" r:id="rId49"/>
    <sheet name="注記（連結）" sheetId="78" r:id="rId50"/>
    <sheet name="投資及び出資金の明細（連結）" sheetId="79" r:id="rId51"/>
    <sheet name="基金の明細（連結）" sheetId="80" r:id="rId52"/>
    <sheet name="貸付金の明細（連結）" sheetId="81" r:id="rId53"/>
    <sheet name="長期延滞債権の明細（連結）" sheetId="82" r:id="rId54"/>
    <sheet name="未収金の明細 （連結）" sheetId="83" r:id="rId55"/>
    <sheet name="引当金の明細 （連結）" sheetId="84" r:id="rId56"/>
    <sheet name="補助金等の明細 （連結）" sheetId="85" r:id="rId57"/>
    <sheet name="財源の明細（連結）" sheetId="35" r:id="rId58"/>
    <sheet name="資金の明細（連結）" sheetId="87" r:id="rId59"/>
  </sheets>
  <definedNames>
    <definedName name="_xlnm.Print_Area" localSheetId="36">'引当金の明細 （全体）'!$A$1:$F$12</definedName>
    <definedName name="_xlnm.Print_Area" localSheetId="55">'引当金の明細 （連結）'!$A$1:$F$12</definedName>
    <definedName name="_xlnm.Print_Area" localSheetId="8">'基金の明細（一般）'!$A$1:$G$13</definedName>
    <definedName name="_xlnm.Print_Area" localSheetId="18">'財源の明細（一般）'!$A$1:$E$33</definedName>
    <definedName name="_xlnm.Print_Area" localSheetId="38">'財源の明細（全体）'!$A$1:$E$82</definedName>
    <definedName name="_xlnm.Print_Area" localSheetId="57">'財源の明細（連結）'!$A$1:$E$112</definedName>
    <definedName name="_xlnm.Print_Area" localSheetId="9">'貸付金の明細（一般）'!$A$1:$F$8</definedName>
    <definedName name="_xlnm.Print_Area" localSheetId="34">'地方債等（返済期間別）の明細（全体）'!$A$1:$J$6</definedName>
    <definedName name="_xlnm.Print_Area" localSheetId="33">'地方債等（利率別）の明細（全体）'!$A$1:$H$6</definedName>
    <definedName name="_xlnm.Print_Area" localSheetId="5">'注記（一般）'!$A$1:$O$145</definedName>
    <definedName name="_xlnm.Print_Area" localSheetId="25">'注記（全体）'!$A$1:$F$74</definedName>
    <definedName name="_xlnm.Print_Area" localSheetId="49">'注記（連結）'!$A$1:$E$88</definedName>
    <definedName name="_xlnm.Print_Area" localSheetId="10">'長期延滞債権の明細（一般）'!$A$1:$C$22</definedName>
    <definedName name="_xlnm.Print_Area" localSheetId="7">'投資及び出資金の明細（一般）'!$A$1:$K$32</definedName>
    <definedName name="_xlnm.Print_Area" localSheetId="17">'補助金等の明細（一般）'!$A$1:$E$34</definedName>
    <definedName name="_xlnm.Print_Area" localSheetId="11">'未収金の明細（一般）'!$A$1:$C$22</definedName>
    <definedName name="_xlnm.Print_Area" localSheetId="6">'有形固定資産（一般）'!$A$1:$K$45</definedName>
    <definedName name="_xlnm.Print_Area" localSheetId="26">'有形固定資産（全体）'!$A$1:$N$44</definedName>
    <definedName name="_xlnm.Print_Area" localSheetId="44">'有形固定資産(連結)'!$A$1:$M$44</definedName>
    <definedName name="_xlnm.Print_Titles" localSheetId="57">'財源の明細（連結）'!$5:$5</definedName>
    <definedName name="_xlnm.Print_Titles" localSheetId="46">'連結精算表（行政）'!$A:$A,'連結精算表（行政）'!$2:$2</definedName>
    <definedName name="_xlnm.Print_Titles" localSheetId="48">'連結精算表（資金）'!$A:$A,'連結精算表（資金）'!$2:$2</definedName>
    <definedName name="_xlnm.Print_Titles" localSheetId="47">'連結精算表（純資）'!$A:$A,'連結精算表（純資）'!$2:$2</definedName>
    <definedName name="_xlnm.Print_Titles" localSheetId="45">'連結精算表（貸借）'!$A:$A,'連結精算表（貸借）'!$2:$2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86" l="1"/>
  <c r="E73" i="86"/>
  <c r="E111" i="35"/>
  <c r="E93" i="35"/>
  <c r="B41" i="83"/>
  <c r="B40" i="83"/>
  <c r="J20" i="50" l="1"/>
  <c r="J13" i="50"/>
  <c r="J3" i="50"/>
  <c r="J19" i="50"/>
  <c r="H3" i="50"/>
  <c r="G3" i="50"/>
  <c r="A6" i="32"/>
  <c r="F6" i="32"/>
  <c r="E6" i="32"/>
  <c r="A6" i="33"/>
  <c r="B23" i="31" l="1"/>
  <c r="B16" i="31"/>
  <c r="B15" i="31" l="1"/>
  <c r="C15" i="31"/>
  <c r="E27" i="12" l="1"/>
  <c r="A6" i="10"/>
  <c r="I6" i="10"/>
  <c r="H6" i="10"/>
  <c r="G6" i="10"/>
  <c r="D6" i="10"/>
  <c r="C6" i="10"/>
  <c r="D6" i="9"/>
  <c r="C6" i="9"/>
  <c r="B20" i="8"/>
  <c r="G12" i="8"/>
  <c r="E18" i="8"/>
  <c r="D20" i="8"/>
  <c r="D13" i="8"/>
  <c r="D8" i="8"/>
  <c r="D16" i="8"/>
  <c r="D15" i="8"/>
  <c r="E89" i="35"/>
  <c r="E59" i="35"/>
  <c r="E51" i="35"/>
  <c r="E48" i="35"/>
  <c r="E45" i="35"/>
  <c r="E21" i="35"/>
  <c r="D57" i="85"/>
  <c r="D56" i="36"/>
  <c r="D50" i="85"/>
  <c r="D48" i="85"/>
  <c r="D32" i="85"/>
  <c r="F7" i="84"/>
  <c r="C40" i="83"/>
  <c r="C34" i="82"/>
  <c r="F19" i="80"/>
  <c r="D40" i="80"/>
  <c r="E40" i="80"/>
  <c r="G40" i="80"/>
  <c r="F37" i="80"/>
  <c r="C24" i="80"/>
  <c r="B24" i="80"/>
  <c r="C19" i="80"/>
  <c r="C40" i="80" s="1"/>
  <c r="B19" i="80"/>
  <c r="B40" i="80" s="1"/>
  <c r="J32" i="79"/>
  <c r="J23" i="79"/>
  <c r="J24" i="79"/>
  <c r="J25" i="79"/>
  <c r="J26" i="79"/>
  <c r="J27" i="79"/>
  <c r="J28" i="79"/>
  <c r="J29" i="79"/>
  <c r="J30" i="79"/>
  <c r="J31" i="79"/>
  <c r="J22" i="79"/>
  <c r="H23" i="79"/>
  <c r="H24" i="79"/>
  <c r="H25" i="79"/>
  <c r="H26" i="79"/>
  <c r="H27" i="79"/>
  <c r="H28" i="79"/>
  <c r="H29" i="79"/>
  <c r="H30" i="79"/>
  <c r="H31" i="79"/>
  <c r="H22" i="79"/>
  <c r="G23" i="79"/>
  <c r="G24" i="79"/>
  <c r="G25" i="79"/>
  <c r="G26" i="79"/>
  <c r="G27" i="79"/>
  <c r="G28" i="79"/>
  <c r="G29" i="79"/>
  <c r="G30" i="79"/>
  <c r="G31" i="79"/>
  <c r="G22" i="79"/>
  <c r="E23" i="79"/>
  <c r="E24" i="79"/>
  <c r="E25" i="79"/>
  <c r="E26" i="79"/>
  <c r="E27" i="79"/>
  <c r="E28" i="79"/>
  <c r="E29" i="79"/>
  <c r="E30" i="79"/>
  <c r="E31" i="79"/>
  <c r="E22" i="79"/>
  <c r="E49" i="86"/>
  <c r="E57" i="86"/>
  <c r="B14" i="37"/>
  <c r="E79" i="86"/>
  <c r="E78" i="86"/>
  <c r="E58" i="86" l="1"/>
  <c r="E56" i="86"/>
  <c r="E51" i="86" l="1"/>
  <c r="E46" i="86" l="1"/>
  <c r="E48" i="86"/>
  <c r="E44" i="86"/>
  <c r="E45" i="86" s="1"/>
  <c r="E42" i="86"/>
  <c r="E37" i="86"/>
  <c r="D49" i="36" l="1"/>
  <c r="D33" i="36"/>
  <c r="C35" i="30"/>
  <c r="B35" i="30"/>
  <c r="C34" i="29"/>
  <c r="B34" i="29"/>
  <c r="G19" i="27"/>
  <c r="C8" i="34"/>
  <c r="C7" i="34"/>
  <c r="C19" i="27"/>
  <c r="D19" i="27"/>
  <c r="E19" i="27"/>
  <c r="F19" i="27"/>
  <c r="B19" i="27"/>
  <c r="E33" i="86"/>
  <c r="D40" i="36"/>
  <c r="F16" i="26"/>
  <c r="E21" i="12" l="1"/>
  <c r="B13" i="11" l="1"/>
  <c r="C22" i="6"/>
  <c r="B22" i="6"/>
  <c r="B22" i="5"/>
  <c r="G25" i="2"/>
  <c r="E24" i="2"/>
  <c r="G15" i="2"/>
  <c r="H13" i="2"/>
  <c r="E130" i="19" l="1"/>
  <c r="I65" i="19"/>
  <c r="I66" i="19" s="1"/>
  <c r="G66" i="19"/>
  <c r="E66" i="19"/>
  <c r="B23" i="87" l="1"/>
  <c r="B34" i="82"/>
  <c r="D8" i="85"/>
  <c r="D68" i="85"/>
  <c r="D43" i="85"/>
  <c r="D39" i="85"/>
  <c r="J4" i="50" l="1"/>
  <c r="D3" i="50"/>
  <c r="D13" i="50"/>
  <c r="F11" i="34"/>
  <c r="D20" i="50" l="1"/>
  <c r="C23" i="31"/>
  <c r="B14" i="31"/>
  <c r="B21" i="31" l="1"/>
  <c r="D23" i="31"/>
  <c r="E23" i="31"/>
  <c r="F23" i="31"/>
  <c r="G23" i="31"/>
  <c r="H23" i="31"/>
  <c r="I23" i="31"/>
  <c r="J23" i="31"/>
  <c r="K23" i="31"/>
  <c r="C20" i="8" l="1"/>
  <c r="B8" i="8"/>
  <c r="C9" i="6"/>
  <c r="C21" i="6"/>
  <c r="L42" i="1" l="1"/>
  <c r="F22" i="80" l="1"/>
  <c r="F26" i="80"/>
  <c r="F28" i="80"/>
  <c r="F29" i="80"/>
  <c r="F33" i="80"/>
  <c r="F34" i="80"/>
  <c r="F36" i="80"/>
  <c r="J18" i="50" l="1"/>
  <c r="J17" i="50"/>
  <c r="J16" i="50"/>
  <c r="J15" i="50"/>
  <c r="J14" i="50"/>
  <c r="J5" i="50"/>
  <c r="J6" i="50"/>
  <c r="J7" i="50"/>
  <c r="J8" i="50"/>
  <c r="J9" i="50"/>
  <c r="J10" i="50"/>
  <c r="J11" i="50"/>
  <c r="J12" i="50"/>
  <c r="H13" i="50"/>
  <c r="G13" i="50"/>
  <c r="G20" i="50" l="1"/>
  <c r="H20" i="50"/>
  <c r="B11" i="79" l="1"/>
  <c r="E21" i="86" l="1"/>
  <c r="B8" i="31" l="1"/>
  <c r="F10" i="34"/>
  <c r="A6" i="9" l="1"/>
  <c r="F7" i="4" l="1"/>
  <c r="C9" i="2" l="1"/>
  <c r="E75" i="86" l="1"/>
  <c r="E74" i="86"/>
  <c r="E70" i="86"/>
  <c r="E67" i="86"/>
  <c r="E64" i="86"/>
  <c r="E77" i="86"/>
  <c r="E55" i="86"/>
  <c r="E27" i="86"/>
  <c r="E24" i="86"/>
  <c r="E28" i="86" l="1"/>
  <c r="E29" i="86" s="1"/>
  <c r="E52" i="86"/>
  <c r="E71" i="86"/>
  <c r="E72" i="86" s="1"/>
  <c r="E80" i="86"/>
  <c r="E76" i="86"/>
  <c r="E59" i="86"/>
  <c r="E60" i="86" s="1"/>
  <c r="E81" i="86" l="1"/>
  <c r="E61" i="86"/>
  <c r="E101" i="35"/>
  <c r="E98" i="35"/>
  <c r="E95" i="35"/>
  <c r="E82" i="35"/>
  <c r="E85" i="35"/>
  <c r="D66" i="85"/>
  <c r="D69" i="85" s="1"/>
  <c r="D55" i="85"/>
  <c r="D52" i="85"/>
  <c r="B12" i="84"/>
  <c r="F12" i="84"/>
  <c r="C9" i="83"/>
  <c r="C41" i="83" s="1"/>
  <c r="B9" i="83"/>
  <c r="C9" i="82"/>
  <c r="B9" i="82"/>
  <c r="B35" i="82" s="1"/>
  <c r="E8" i="81"/>
  <c r="D8" i="81"/>
  <c r="C8" i="81"/>
  <c r="B8" i="81"/>
  <c r="F39" i="80"/>
  <c r="F24" i="80"/>
  <c r="E91" i="35" l="1"/>
  <c r="E102" i="35"/>
  <c r="E103" i="35" s="1"/>
  <c r="C35" i="82"/>
  <c r="F17" i="80"/>
  <c r="F15" i="80"/>
  <c r="F13" i="80"/>
  <c r="F12" i="80"/>
  <c r="F11" i="80"/>
  <c r="F10" i="80"/>
  <c r="F9" i="80"/>
  <c r="F8" i="80"/>
  <c r="F7" i="80"/>
  <c r="B18" i="79"/>
  <c r="I32" i="79"/>
  <c r="F32" i="79"/>
  <c r="D32" i="79"/>
  <c r="C32" i="79"/>
  <c r="B32" i="79"/>
  <c r="J18" i="79"/>
  <c r="I18" i="79"/>
  <c r="F18" i="79"/>
  <c r="D18" i="79"/>
  <c r="C18" i="79"/>
  <c r="F8" i="79"/>
  <c r="D8" i="79"/>
  <c r="F7" i="79"/>
  <c r="D7" i="79"/>
  <c r="F8" i="2"/>
  <c r="F7" i="2"/>
  <c r="D8" i="2"/>
  <c r="G8" i="2" s="1"/>
  <c r="D7" i="2"/>
  <c r="G7" i="2" s="1"/>
  <c r="E9" i="2"/>
  <c r="H9" i="2"/>
  <c r="B9" i="2"/>
  <c r="B9" i="31"/>
  <c r="B10" i="31"/>
  <c r="B11" i="31"/>
  <c r="B12" i="31"/>
  <c r="B13" i="31"/>
  <c r="B18" i="31"/>
  <c r="B19" i="31"/>
  <c r="B20" i="31"/>
  <c r="B22" i="31"/>
  <c r="F40" i="80" l="1"/>
  <c r="D11" i="79"/>
  <c r="E92" i="35"/>
  <c r="G9" i="2"/>
  <c r="F11" i="79"/>
  <c r="G7" i="79"/>
  <c r="G8" i="79"/>
  <c r="E18" i="79"/>
  <c r="H18" i="79"/>
  <c r="E32" i="79"/>
  <c r="F9" i="2"/>
  <c r="D9" i="2"/>
  <c r="G11" i="79" l="1"/>
  <c r="H32" i="79"/>
  <c r="E33" i="35" l="1"/>
  <c r="F7" i="34"/>
  <c r="I30" i="26" l="1"/>
  <c r="F30" i="26"/>
  <c r="D30" i="26"/>
  <c r="C30" i="26"/>
  <c r="B30" i="26"/>
  <c r="J29" i="26"/>
  <c r="G29" i="26"/>
  <c r="E29" i="26"/>
  <c r="J28" i="26"/>
  <c r="G28" i="26"/>
  <c r="E28" i="26"/>
  <c r="J27" i="26"/>
  <c r="G27" i="26"/>
  <c r="E27" i="26"/>
  <c r="J26" i="26"/>
  <c r="G26" i="26"/>
  <c r="E26" i="26"/>
  <c r="H26" i="26" s="1"/>
  <c r="J25" i="26"/>
  <c r="G25" i="26"/>
  <c r="E25" i="26"/>
  <c r="H25" i="26" s="1"/>
  <c r="J24" i="26"/>
  <c r="G24" i="26"/>
  <c r="E24" i="26"/>
  <c r="H24" i="26" s="1"/>
  <c r="J23" i="26"/>
  <c r="G23" i="26"/>
  <c r="E23" i="26"/>
  <c r="J22" i="26"/>
  <c r="G22" i="26"/>
  <c r="E22" i="26"/>
  <c r="H22" i="26" s="1"/>
  <c r="J21" i="26"/>
  <c r="G21" i="26"/>
  <c r="E21" i="26"/>
  <c r="H21" i="26" s="1"/>
  <c r="J20" i="26"/>
  <c r="J30" i="26" s="1"/>
  <c r="G20" i="26"/>
  <c r="E20" i="26"/>
  <c r="H20" i="26" s="1"/>
  <c r="G15" i="26"/>
  <c r="E15" i="26"/>
  <c r="G14" i="26"/>
  <c r="E14" i="26"/>
  <c r="G13" i="26"/>
  <c r="E13" i="26"/>
  <c r="D7" i="26"/>
  <c r="G7" i="26" s="1"/>
  <c r="F7" i="26"/>
  <c r="D8" i="26"/>
  <c r="D9" i="26" s="1"/>
  <c r="F8" i="26"/>
  <c r="B9" i="26"/>
  <c r="C9" i="26"/>
  <c r="E9" i="26"/>
  <c r="H9" i="26"/>
  <c r="H23" i="26" l="1"/>
  <c r="H30" i="26" s="1"/>
  <c r="H27" i="26"/>
  <c r="H29" i="26"/>
  <c r="H13" i="26"/>
  <c r="H14" i="26"/>
  <c r="F9" i="26"/>
  <c r="E30" i="26"/>
  <c r="H28" i="26"/>
  <c r="H15" i="26"/>
  <c r="G8" i="26"/>
  <c r="G9" i="26" s="1"/>
  <c r="C13" i="11"/>
  <c r="D13" i="11"/>
  <c r="E13" i="11"/>
  <c r="F8" i="11"/>
  <c r="F9" i="11"/>
  <c r="F10" i="11"/>
  <c r="F11" i="11"/>
  <c r="F12" i="11"/>
  <c r="F7" i="11"/>
  <c r="B15" i="8"/>
  <c r="F13" i="11" l="1"/>
  <c r="C21" i="5"/>
  <c r="C8" i="4"/>
  <c r="D8" i="4"/>
  <c r="E8" i="4"/>
  <c r="F8" i="4"/>
  <c r="B8" i="4"/>
  <c r="B21" i="6"/>
  <c r="B21" i="5"/>
  <c r="B10" i="5"/>
  <c r="C10" i="5"/>
  <c r="B9" i="6"/>
  <c r="C13" i="3"/>
  <c r="D13" i="3"/>
  <c r="E13" i="3"/>
  <c r="G13" i="3"/>
  <c r="B13" i="3"/>
  <c r="J23" i="2"/>
  <c r="J24" i="2"/>
  <c r="J25" i="2"/>
  <c r="J26" i="2"/>
  <c r="J32" i="2" s="1"/>
  <c r="J27" i="2"/>
  <c r="J28" i="2"/>
  <c r="J29" i="2"/>
  <c r="J30" i="2"/>
  <c r="J31" i="2"/>
  <c r="J22" i="2"/>
  <c r="I32" i="2"/>
  <c r="F32" i="2"/>
  <c r="C32" i="2"/>
  <c r="D32" i="2"/>
  <c r="B32" i="2"/>
  <c r="E23" i="2"/>
  <c r="H23" i="2" s="1"/>
  <c r="E25" i="2"/>
  <c r="H25" i="2" s="1"/>
  <c r="E26" i="2"/>
  <c r="E27" i="2"/>
  <c r="E28" i="2"/>
  <c r="H28" i="2" s="1"/>
  <c r="E29" i="2"/>
  <c r="H29" i="2" s="1"/>
  <c r="E30" i="2"/>
  <c r="E31" i="2"/>
  <c r="H31" i="2" s="1"/>
  <c r="E22" i="2"/>
  <c r="H22" i="2" s="1"/>
  <c r="J18" i="2"/>
  <c r="I18" i="2"/>
  <c r="C18" i="2"/>
  <c r="D18" i="2"/>
  <c r="F18" i="2"/>
  <c r="B18" i="2"/>
  <c r="E14" i="2"/>
  <c r="H14" i="2" s="1"/>
  <c r="E15" i="2"/>
  <c r="E16" i="2"/>
  <c r="H16" i="2" s="1"/>
  <c r="E17" i="2"/>
  <c r="H17" i="2" s="1"/>
  <c r="E13" i="2"/>
  <c r="C22" i="5" l="1"/>
  <c r="E32" i="2"/>
  <c r="E18" i="2"/>
  <c r="D9" i="36" l="1"/>
  <c r="D33" i="14" l="1"/>
  <c r="B9" i="8"/>
  <c r="B10" i="8"/>
  <c r="B11" i="8"/>
  <c r="B12" i="8"/>
  <c r="B13" i="8"/>
  <c r="B16" i="8"/>
  <c r="B17" i="8"/>
  <c r="B18" i="8"/>
  <c r="B19" i="8"/>
  <c r="E20" i="8"/>
  <c r="F20" i="8"/>
  <c r="G20" i="8"/>
  <c r="H20" i="8"/>
  <c r="I20" i="8"/>
  <c r="J20" i="8"/>
  <c r="K20" i="8"/>
  <c r="E42" i="35" l="1"/>
  <c r="E37" i="35"/>
  <c r="E52" i="35" s="1"/>
  <c r="E26" i="12" l="1"/>
  <c r="D9" i="14"/>
  <c r="D34" i="14" l="1"/>
  <c r="F7" i="27"/>
  <c r="M42" i="50" l="1"/>
  <c r="D58" i="36" l="1"/>
  <c r="C9" i="30" l="1"/>
  <c r="C8" i="28"/>
  <c r="D8" i="28"/>
  <c r="E8" i="28"/>
  <c r="B8" i="28"/>
  <c r="F8" i="27"/>
  <c r="F9" i="27"/>
  <c r="F10" i="27"/>
  <c r="F11" i="27"/>
  <c r="F12" i="27"/>
  <c r="F13" i="27"/>
  <c r="F15" i="27"/>
  <c r="F17" i="27"/>
  <c r="J16" i="26"/>
  <c r="I16" i="26"/>
  <c r="C16" i="26"/>
  <c r="D16" i="26"/>
  <c r="B16" i="26"/>
  <c r="F7" i="3"/>
  <c r="F8" i="3"/>
  <c r="F9" i="3"/>
  <c r="F10" i="3"/>
  <c r="F11" i="3"/>
  <c r="F12" i="3"/>
  <c r="F6" i="3"/>
  <c r="H15" i="2"/>
  <c r="G14" i="2"/>
  <c r="F13" i="3" l="1"/>
  <c r="E16" i="26"/>
  <c r="E70" i="35"/>
  <c r="E67" i="35"/>
  <c r="E64" i="35"/>
  <c r="E104" i="35" s="1"/>
  <c r="E55" i="35"/>
  <c r="E27" i="35"/>
  <c r="E24" i="35"/>
  <c r="H16" i="26" l="1"/>
  <c r="E71" i="35"/>
  <c r="E72" i="35" s="1"/>
  <c r="E28" i="35"/>
  <c r="E60" i="35" l="1"/>
  <c r="E29" i="35"/>
  <c r="E112" i="35" l="1"/>
  <c r="E61" i="35"/>
  <c r="D53" i="36" l="1"/>
  <c r="D51" i="36"/>
  <c r="D44" i="36"/>
  <c r="D59" i="36" s="1"/>
  <c r="E12" i="34" l="1"/>
  <c r="D12" i="34"/>
  <c r="C12" i="34"/>
  <c r="B12" i="34"/>
  <c r="F9" i="34"/>
  <c r="F8" i="34"/>
  <c r="F12" i="34" l="1"/>
  <c r="C36" i="30"/>
  <c r="B9" i="30"/>
  <c r="B36" i="30" s="1"/>
  <c r="C9" i="29" l="1"/>
  <c r="B9" i="29"/>
  <c r="B35" i="29" s="1"/>
  <c r="C35" i="29" l="1"/>
  <c r="E31" i="12"/>
  <c r="E32" i="12" s="1"/>
  <c r="G31" i="2" l="1"/>
  <c r="G30" i="2"/>
  <c r="H30" i="2" s="1"/>
  <c r="G29" i="2"/>
  <c r="G28" i="2"/>
  <c r="G27" i="2"/>
  <c r="H27" i="2" s="1"/>
  <c r="G26" i="2"/>
  <c r="H26" i="2" s="1"/>
  <c r="G24" i="2"/>
  <c r="H24" i="2" s="1"/>
  <c r="G23" i="2"/>
  <c r="G22" i="2"/>
  <c r="G13" i="2"/>
  <c r="H18" i="2" s="1"/>
  <c r="H32" i="2" l="1"/>
  <c r="B8" i="7"/>
  <c r="N42" i="25" l="1"/>
  <c r="M42" i="1" l="1"/>
  <c r="E33" i="12"/>
</calcChain>
</file>

<file path=xl/sharedStrings.xml><?xml version="1.0" encoding="utf-8"?>
<sst xmlns="http://schemas.openxmlformats.org/spreadsheetml/2006/main" count="6093" uniqueCount="906">
  <si>
    <t>区分</t>
    <rPh sb="0" eb="2">
      <t>クブン</t>
    </rPh>
    <phoneticPr fontId="3"/>
  </si>
  <si>
    <t xml:space="preserve">
前年度末残高
（A）</t>
    <rPh sb="1" eb="4">
      <t>ゼンネンド</t>
    </rPh>
    <rPh sb="4" eb="5">
      <t>マツ</t>
    </rPh>
    <rPh sb="5" eb="7">
      <t>ザンダカ</t>
    </rPh>
    <phoneticPr fontId="2"/>
  </si>
  <si>
    <t xml:space="preserve">
本年度増加額
（B）</t>
    <rPh sb="1" eb="4">
      <t>ホンネンド</t>
    </rPh>
    <rPh sb="4" eb="7">
      <t>ゾウカガク</t>
    </rPh>
    <phoneticPr fontId="2"/>
  </si>
  <si>
    <t xml:space="preserve">
本年度減少額
（C）</t>
    <rPh sb="1" eb="4">
      <t>ホンネンド</t>
    </rPh>
    <rPh sb="4" eb="7">
      <t>ゲンショウガク</t>
    </rPh>
    <phoneticPr fontId="2"/>
  </si>
  <si>
    <t>本年度末残高
（A)＋（B)-（C)
（D）</t>
    <rPh sb="0" eb="3">
      <t>ホンネンド</t>
    </rPh>
    <rPh sb="3" eb="4">
      <t>マツ</t>
    </rPh>
    <rPh sb="4" eb="6">
      <t>ザンダカ</t>
    </rPh>
    <phoneticPr fontId="2"/>
  </si>
  <si>
    <t>本年度末
減価償却累計額
（E)</t>
    <rPh sb="0" eb="1">
      <t>ホン</t>
    </rPh>
    <rPh sb="1" eb="4">
      <t>ネンドマツ</t>
    </rPh>
    <rPh sb="5" eb="7">
      <t>ゲンカ</t>
    </rPh>
    <rPh sb="7" eb="9">
      <t>ショウキャク</t>
    </rPh>
    <rPh sb="9" eb="12">
      <t>ルイケイガク</t>
    </rPh>
    <phoneticPr fontId="2"/>
  </si>
  <si>
    <t xml:space="preserve">
本年度償却額
（F)</t>
    <rPh sb="1" eb="4">
      <t>ホンネンド</t>
    </rPh>
    <rPh sb="4" eb="7">
      <t>ショウキャクガク</t>
    </rPh>
    <phoneticPr fontId="2"/>
  </si>
  <si>
    <t>差引本年度末残高
（D)－（E)
（G)</t>
    <rPh sb="0" eb="2">
      <t>サシヒキ</t>
    </rPh>
    <rPh sb="2" eb="5">
      <t>ホンネンド</t>
    </rPh>
    <rPh sb="5" eb="6">
      <t>マツ</t>
    </rPh>
    <rPh sb="6" eb="8">
      <t>ザンダカ</t>
    </rPh>
    <phoneticPr fontId="3"/>
  </si>
  <si>
    <t xml:space="preserve"> 事業用資産</t>
    <rPh sb="1" eb="4">
      <t>ジギョウヨウ</t>
    </rPh>
    <rPh sb="4" eb="6">
      <t>シサン</t>
    </rPh>
    <phoneticPr fontId="3"/>
  </si>
  <si>
    <t>　  土地</t>
    <rPh sb="3" eb="5">
      <t>トチ</t>
    </rPh>
    <phoneticPr fontId="2"/>
  </si>
  <si>
    <t>　　立木竹</t>
    <rPh sb="2" eb="4">
      <t>タチキ</t>
    </rPh>
    <rPh sb="4" eb="5">
      <t>タケ</t>
    </rPh>
    <phoneticPr fontId="3"/>
  </si>
  <si>
    <t>　　建物</t>
    <rPh sb="2" eb="4">
      <t>タテモノ</t>
    </rPh>
    <phoneticPr fontId="2"/>
  </si>
  <si>
    <t>　　工作物</t>
    <rPh sb="2" eb="5">
      <t>コウサクブツ</t>
    </rPh>
    <phoneticPr fontId="2"/>
  </si>
  <si>
    <t>　　船舶</t>
    <rPh sb="2" eb="4">
      <t>センパク</t>
    </rPh>
    <phoneticPr fontId="3"/>
  </si>
  <si>
    <t>　　浮標等</t>
    <rPh sb="2" eb="4">
      <t>フヒョウ</t>
    </rPh>
    <rPh sb="4" eb="5">
      <t>ナド</t>
    </rPh>
    <phoneticPr fontId="3"/>
  </si>
  <si>
    <t>　　航空機</t>
    <rPh sb="2" eb="5">
      <t>コウクウキ</t>
    </rPh>
    <phoneticPr fontId="3"/>
  </si>
  <si>
    <t>　　その他</t>
    <rPh sb="4" eb="5">
      <t>タ</t>
    </rPh>
    <phoneticPr fontId="2"/>
  </si>
  <si>
    <t>　　建設仮勘定</t>
    <rPh sb="2" eb="4">
      <t>ケンセツ</t>
    </rPh>
    <rPh sb="4" eb="7">
      <t>カリカンジョウ</t>
    </rPh>
    <phoneticPr fontId="3"/>
  </si>
  <si>
    <t xml:space="preserve"> インフラ資産</t>
    <rPh sb="5" eb="7">
      <t>シサン</t>
    </rPh>
    <phoneticPr fontId="3"/>
  </si>
  <si>
    <t>　　土地</t>
    <rPh sb="2" eb="4">
      <t>トチ</t>
    </rPh>
    <phoneticPr fontId="2"/>
  </si>
  <si>
    <t>　　建物</t>
    <rPh sb="2" eb="4">
      <t>タテモノ</t>
    </rPh>
    <phoneticPr fontId="3"/>
  </si>
  <si>
    <t xml:space="preserve"> 物品</t>
    <rPh sb="1" eb="3">
      <t>ブッピン</t>
    </rPh>
    <phoneticPr fontId="2"/>
  </si>
  <si>
    <t>合計</t>
    <rPh sb="0" eb="2">
      <t>ゴウケイ</t>
    </rPh>
    <phoneticPr fontId="2"/>
  </si>
  <si>
    <t>生活インフラ・
国土保全</t>
    <rPh sb="0" eb="2">
      <t>セイカツ</t>
    </rPh>
    <rPh sb="8" eb="10">
      <t>コクド</t>
    </rPh>
    <rPh sb="10" eb="12">
      <t>ホゼン</t>
    </rPh>
    <phoneticPr fontId="2"/>
  </si>
  <si>
    <t>教育</t>
    <rPh sb="0" eb="2">
      <t>キョウイク</t>
    </rPh>
    <phoneticPr fontId="3"/>
  </si>
  <si>
    <t>福祉</t>
    <rPh sb="0" eb="2">
      <t>フクシ</t>
    </rPh>
    <phoneticPr fontId="3"/>
  </si>
  <si>
    <t>環境衛生</t>
    <rPh sb="0" eb="2">
      <t>カンキョウ</t>
    </rPh>
    <rPh sb="2" eb="4">
      <t>エイセイ</t>
    </rPh>
    <phoneticPr fontId="3"/>
  </si>
  <si>
    <t>産業振興</t>
    <rPh sb="0" eb="2">
      <t>サンギョウ</t>
    </rPh>
    <rPh sb="2" eb="4">
      <t>シンコウ</t>
    </rPh>
    <phoneticPr fontId="3"/>
  </si>
  <si>
    <t>消防</t>
    <rPh sb="0" eb="2">
      <t>ショウボウ</t>
    </rPh>
    <phoneticPr fontId="3"/>
  </si>
  <si>
    <t>総務</t>
    <rPh sb="0" eb="2">
      <t>ソウム</t>
    </rPh>
    <phoneticPr fontId="3"/>
  </si>
  <si>
    <t>合計</t>
    <rPh sb="0" eb="2">
      <t>ゴウケイ</t>
    </rPh>
    <phoneticPr fontId="3"/>
  </si>
  <si>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</si>
  <si>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</si>
  <si>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</si>
  <si>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</si>
  <si>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</si>
  <si>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</si>
  <si>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</si>
  <si>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</si>
  <si>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</si>
  <si>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（株）みずほフィナンシャルグループ</t>
    <rPh sb="0" eb="3">
      <t>カブ</t>
    </rPh>
    <phoneticPr fontId="14"/>
  </si>
  <si>
    <t>東北電力（株）</t>
    <rPh sb="0" eb="2">
      <t>トウホク</t>
    </rPh>
    <rPh sb="2" eb="4">
      <t>デンリョク</t>
    </rPh>
    <rPh sb="4" eb="7">
      <t>カブ</t>
    </rPh>
    <phoneticPr fontId="14"/>
  </si>
  <si>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</si>
  <si>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</si>
  <si>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</si>
  <si>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</si>
  <si>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</si>
  <si>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</si>
  <si>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</si>
  <si>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</si>
  <si>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</si>
  <si>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</si>
  <si>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</si>
  <si>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</si>
  <si>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</si>
  <si>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</si>
  <si>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</si>
  <si>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種類</t>
  </si>
  <si>
    <t>現金預金</t>
  </si>
  <si>
    <t>有価証券</t>
  </si>
  <si>
    <t>土地</t>
  </si>
  <si>
    <t>その他</t>
  </si>
  <si>
    <t>合計_x000D_
(貸借対照表計上額)</t>
  </si>
  <si>
    <t>【一般会計】</t>
    <rPh sb="1" eb="3">
      <t>イッパン</t>
    </rPh>
    <rPh sb="3" eb="5">
      <t>カイケイ</t>
    </rPh>
    <phoneticPr fontId="14"/>
  </si>
  <si>
    <t>相手先名または種別</t>
  </si>
  <si>
    <t>長期貸付金</t>
  </si>
  <si>
    <t>短期貸付金</t>
  </si>
  <si>
    <t>(参考)_x000D_
貸付金計</t>
  </si>
  <si>
    <t>貸借対照表計上額</t>
  </si>
  <si>
    <t>徴収不能引当金_x000D_
計上額</t>
  </si>
  <si>
    <t>徴収不能引当金計上額</t>
  </si>
  <si>
    <t>【貸付金】</t>
  </si>
  <si>
    <t>小計</t>
  </si>
  <si>
    <t>本年度末残高</t>
  </si>
  <si>
    <t>現金預金（一般会計）</t>
    <rPh sb="0" eb="2">
      <t>ゲンキン</t>
    </rPh>
    <rPh sb="2" eb="4">
      <t>ヨキン</t>
    </rPh>
    <rPh sb="5" eb="7">
      <t>イッパン</t>
    </rPh>
    <rPh sb="7" eb="9">
      <t>カイケイ</t>
    </rPh>
    <phoneticPr fontId="14"/>
  </si>
  <si>
    <t>地方債等残高</t>
  </si>
  <si>
    <t>政府資金</t>
  </si>
  <si>
    <t>地方公共団体　　　　　金融機構</t>
    <rPh sb="0" eb="2">
      <t>チホウ</t>
    </rPh>
    <rPh sb="2" eb="4">
      <t>コウキョウ</t>
    </rPh>
    <rPh sb="4" eb="6">
      <t>ダンタイ</t>
    </rPh>
    <rPh sb="11" eb="13">
      <t>キンユウ</t>
    </rPh>
    <rPh sb="13" eb="15">
      <t>キコウ</t>
    </rPh>
    <phoneticPr fontId="14"/>
  </si>
  <si>
    <t>市中銀行</t>
    <rPh sb="0" eb="2">
      <t>シチュウ</t>
    </rPh>
    <rPh sb="2" eb="4">
      <t>ギンコウ</t>
    </rPh>
    <phoneticPr fontId="14"/>
  </si>
  <si>
    <t>市場公募債</t>
  </si>
  <si>
    <t>うち1年内償還予定</t>
  </si>
  <si>
    <t>うち共同発行債</t>
  </si>
  <si>
    <t>うち住民公募債</t>
  </si>
  <si>
    <t>【通常分】</t>
  </si>
  <si>
    <t>【特別分】</t>
  </si>
  <si>
    <t>　臨時財政対策債</t>
  </si>
  <si>
    <t>　減税補てん債</t>
  </si>
  <si>
    <t>　臨時税収補てん債</t>
    <rPh sb="1" eb="3">
      <t>リンジ</t>
    </rPh>
    <rPh sb="3" eb="5">
      <t>ゼイシュウ</t>
    </rPh>
    <rPh sb="5" eb="6">
      <t>ホ</t>
    </rPh>
    <rPh sb="8" eb="9">
      <t>サイ</t>
    </rPh>
    <phoneticPr fontId="14"/>
  </si>
  <si>
    <t>　その他</t>
  </si>
  <si>
    <t>　小計</t>
    <rPh sb="1" eb="3">
      <t>ショウケイ</t>
    </rPh>
    <phoneticPr fontId="14"/>
  </si>
  <si>
    <t>1.5%以下</t>
  </si>
  <si>
    <t>1.5%超_x000D_
2.0%以下</t>
  </si>
  <si>
    <t>2.0%超_x000D_
2.5%以下</t>
  </si>
  <si>
    <t>2.5%超_x000D_
3.0%以下</t>
  </si>
  <si>
    <t>3.0%超_x000D_
3.5%以下</t>
  </si>
  <si>
    <t>3.5%超_x000D_
4.0%以下</t>
  </si>
  <si>
    <t>4.0%超</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</si>
  <si>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</si>
  <si>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</si>
  <si>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</si>
  <si>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</si>
  <si>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</si>
  <si>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</si>
  <si>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</si>
  <si>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</si>
  <si>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</si>
  <si>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区分</t>
  </si>
  <si>
    <t>前年度末残高</t>
  </si>
  <si>
    <t>本年度増加額</t>
  </si>
  <si>
    <t>本年度減少額</t>
  </si>
  <si>
    <t>目的使用</t>
  </si>
  <si>
    <t>会計</t>
  </si>
  <si>
    <t>財源の内容</t>
  </si>
  <si>
    <t>金額</t>
  </si>
  <si>
    <t>一般会計</t>
  </si>
  <si>
    <t>税収等</t>
  </si>
  <si>
    <t>地方譲与税</t>
    <rPh sb="0" eb="2">
      <t>チホウ</t>
    </rPh>
    <rPh sb="2" eb="4">
      <t>ジョウヨ</t>
    </rPh>
    <rPh sb="4" eb="5">
      <t>ゼイ</t>
    </rPh>
    <phoneticPr fontId="14"/>
  </si>
  <si>
    <t>地方消費税交付金</t>
    <rPh sb="0" eb="2">
      <t>チホウ</t>
    </rPh>
    <rPh sb="2" eb="5">
      <t>ショウヒゼイ</t>
    </rPh>
    <rPh sb="5" eb="8">
      <t>コウフキン</t>
    </rPh>
    <phoneticPr fontId="14"/>
  </si>
  <si>
    <t>地方交付税</t>
    <rPh sb="0" eb="2">
      <t>チホウ</t>
    </rPh>
    <rPh sb="2" eb="5">
      <t>コウフゼイ</t>
    </rPh>
    <phoneticPr fontId="14"/>
  </si>
  <si>
    <t>国県等補助金</t>
  </si>
  <si>
    <t>資本的_x000D_
補助金</t>
  </si>
  <si>
    <t>国庫支出金</t>
    <rPh sb="0" eb="2">
      <t>コッコ</t>
    </rPh>
    <rPh sb="2" eb="5">
      <t>シシュツキン</t>
    </rPh>
    <phoneticPr fontId="14"/>
  </si>
  <si>
    <t>計</t>
  </si>
  <si>
    <t>経常的_x000D_
補助金</t>
  </si>
  <si>
    <t>特別会計</t>
    <rPh sb="0" eb="2">
      <t>トクベツ</t>
    </rPh>
    <phoneticPr fontId="14"/>
  </si>
  <si>
    <t>税収等</t>
    <phoneticPr fontId="14"/>
  </si>
  <si>
    <t>内訳</t>
  </si>
  <si>
    <t>地方債等</t>
  </si>
  <si>
    <t>純行政コスト</t>
  </si>
  <si>
    <t>-</t>
  </si>
  <si>
    <t>有形固定資産等の増加</t>
  </si>
  <si>
    <t>貸付金・基金等の増加</t>
  </si>
  <si>
    <t>名称</t>
  </si>
  <si>
    <t>相手先</t>
  </si>
  <si>
    <t>支出目的</t>
  </si>
  <si>
    <t>他団体への公共施設等整備補助金等_x000D_
(所有外資産分)</t>
  </si>
  <si>
    <t>その他の補助金等</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</si>
  <si>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</si>
  <si>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</si>
  <si>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</si>
  <si>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</si>
  <si>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</si>
  <si>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</si>
  <si>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</si>
  <si>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</si>
  <si>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</si>
  <si>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</si>
  <si>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</si>
  <si>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</si>
  <si>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</si>
  <si>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</si>
  <si>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</si>
  <si>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</si>
  <si>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</si>
  <si>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</si>
  <si>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</si>
  <si>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</si>
  <si>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</si>
  <si>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</si>
  <si>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</si>
  <si>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</si>
  <si>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</si>
  <si>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</si>
  <si>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</si>
  <si>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</si>
  <si>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</si>
  <si>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</si>
  <si>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</si>
  <si>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</si>
  <si>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</si>
  <si>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</si>
  <si>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</si>
  <si>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</si>
  <si>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</si>
  <si>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</si>
  <si>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</si>
  <si>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</si>
  <si>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</si>
  <si>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</si>
  <si>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</si>
  <si>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</si>
  <si>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</si>
  <si>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</si>
  <si>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</si>
  <si>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</si>
  <si>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</si>
  <si>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</si>
  <si>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</si>
  <si>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</si>
  <si>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</si>
  <si>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</si>
  <si>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</si>
  <si>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</si>
  <si>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</si>
  <si>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</si>
  <si>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</si>
  <si>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</si>
  <si>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</si>
  <si>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</si>
  <si>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</si>
  <si>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</si>
  <si>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</si>
  <si>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</si>
  <si>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</si>
  <si>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</si>
  <si>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</si>
  <si>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</si>
  <si>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</si>
  <si>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</si>
  <si>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</si>
  <si>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</si>
  <si>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</si>
  <si>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</si>
  <si>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</si>
  <si>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</si>
  <si>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</si>
  <si>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</si>
  <si>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</si>
  <si>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</si>
  <si>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</si>
  <si>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</si>
  <si>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</si>
  <si>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</si>
  <si>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</si>
  <si>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</si>
  <si>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</si>
  <si>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</si>
  <si>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</si>
  <si>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</si>
  <si>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</si>
  <si>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</si>
  <si>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</si>
  <si>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</si>
  <si>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</si>
  <si>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</si>
  <si>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</si>
  <si>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</si>
  <si>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</si>
  <si>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</si>
  <si>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</si>
  <si>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</si>
  <si>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</si>
  <si>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</si>
  <si>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</si>
  <si>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</si>
  <si>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</si>
  <si>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</si>
  <si>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</si>
  <si>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</si>
  <si>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</si>
  <si>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</si>
  <si>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</si>
  <si>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</si>
  <si>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</si>
  <si>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</si>
  <si>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</si>
  <si>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</si>
  <si>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</si>
  <si>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</si>
  <si>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</si>
  <si>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</si>
  <si>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</si>
  <si>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</si>
  <si>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</si>
  <si>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</si>
  <si>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</si>
  <si>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</si>
  <si>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</si>
  <si>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</si>
  <si>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</si>
  <si>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</si>
  <si>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</si>
  <si>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公共施設等整備費支出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</si>
  <si>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</si>
  <si>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</si>
  <si>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</si>
  <si>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</si>
  <si>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</si>
  <si>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</si>
  <si>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</si>
  <si>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</si>
  <si>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</si>
  <si>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</si>
  <si>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</si>
  <si>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</si>
  <si>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</si>
  <si>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</si>
  <si>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</si>
  <si>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</si>
  <si>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</si>
  <si>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</si>
  <si>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</si>
  <si>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</si>
  <si>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</si>
  <si>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 xml:space="preserve"> </t>
  </si>
  <si>
    <t>一般会計等財務書類における注記</t>
    <rPh sb="0" eb="2">
      <t>イッパン</t>
    </rPh>
    <rPh sb="2" eb="4">
      <t>カイケイ</t>
    </rPh>
    <rPh sb="4" eb="5">
      <t>トウ</t>
    </rPh>
    <rPh sb="5" eb="7">
      <t>ザイム</t>
    </rPh>
    <rPh sb="7" eb="9">
      <t>ショルイ</t>
    </rPh>
    <rPh sb="13" eb="15">
      <t>チュウキ</t>
    </rPh>
    <phoneticPr fontId="2"/>
  </si>
  <si>
    <t>有形固定資産の明細</t>
    <rPh sb="0" eb="2">
      <t>ユウケイ</t>
    </rPh>
    <rPh sb="2" eb="4">
      <t>コテイ</t>
    </rPh>
    <rPh sb="4" eb="6">
      <t>シサン</t>
    </rPh>
    <rPh sb="7" eb="9">
      <t>メイサイ</t>
    </rPh>
    <phoneticPr fontId="3"/>
  </si>
  <si>
    <t>有形固定資産の行政目的別明細</t>
    <rPh sb="0" eb="2">
      <t>ユウケイ</t>
    </rPh>
    <rPh sb="2" eb="4">
      <t>コテイ</t>
    </rPh>
    <rPh sb="4" eb="6">
      <t>シサン</t>
    </rPh>
    <rPh sb="7" eb="9">
      <t>ギョウセイ</t>
    </rPh>
    <rPh sb="9" eb="11">
      <t>モクテキ</t>
    </rPh>
    <rPh sb="11" eb="12">
      <t>ベツ</t>
    </rPh>
    <rPh sb="12" eb="14">
      <t>メイサイ</t>
    </rPh>
    <phoneticPr fontId="3"/>
  </si>
  <si>
    <t>連結貸借対照表</t>
  </si>
  <si>
    <t xml:space="preserve">    地方債等</t>
  </si>
  <si>
    <t xml:space="preserve">    １年内償還予定地方債等</t>
  </si>
  <si>
    <t xml:space="preserve">  他団体出資等分</t>
  </si>
  <si>
    <t xml:space="preserve">  繰延資産</t>
  </si>
  <si>
    <t>連結行政コスト計算書</t>
  </si>
  <si>
    <t>連結純資産変動計算書</t>
  </si>
  <si>
    <t>他団体出資等分</t>
  </si>
  <si>
    <t xml:space="preserve">  他団体出資等分の増加</t>
  </si>
  <si>
    <t xml:space="preserve">  他団体出資等分の減少</t>
  </si>
  <si>
    <t xml:space="preserve">  比例連結割合変更に伴う差額</t>
  </si>
  <si>
    <t>連結資金収支計算書</t>
  </si>
  <si>
    <t xml:space="preserve">    地方債等償還支出</t>
  </si>
  <si>
    <t xml:space="preserve">    地方債等発行収入</t>
  </si>
  <si>
    <t>比例連結割合変更に伴う差額</t>
  </si>
  <si>
    <t>　合計</t>
  </si>
  <si>
    <t>現金預金（国民健康保険事業特別会計）</t>
    <rPh sb="0" eb="2">
      <t>ゲンキン</t>
    </rPh>
    <rPh sb="2" eb="4">
      <t>ヨキン</t>
    </rPh>
    <rPh sb="5" eb="17">
      <t>コクミンケンコウホケンジギョウトクベツカイケイ</t>
    </rPh>
    <phoneticPr fontId="14"/>
  </si>
  <si>
    <t>現金預金（介護保険特別会計）</t>
    <rPh sb="0" eb="2">
      <t>ゲンキン</t>
    </rPh>
    <rPh sb="2" eb="4">
      <t>ヨキン</t>
    </rPh>
    <rPh sb="5" eb="7">
      <t>カイゴ</t>
    </rPh>
    <rPh sb="7" eb="9">
      <t>ホケン</t>
    </rPh>
    <rPh sb="9" eb="11">
      <t>トクベツ</t>
    </rPh>
    <rPh sb="11" eb="13">
      <t>カイケイ</t>
    </rPh>
    <phoneticPr fontId="14"/>
  </si>
  <si>
    <t>有形固定資産の明細（一般会計等）</t>
    <rPh sb="0" eb="2">
      <t>ユウケイ</t>
    </rPh>
    <rPh sb="2" eb="4">
      <t>コテイ</t>
    </rPh>
    <rPh sb="4" eb="6">
      <t>シサン</t>
    </rPh>
    <rPh sb="7" eb="9">
      <t>メイサイ</t>
    </rPh>
    <rPh sb="10" eb="12">
      <t>イッパン</t>
    </rPh>
    <rPh sb="12" eb="14">
      <t>カイケイ</t>
    </rPh>
    <rPh sb="14" eb="15">
      <t>トウ</t>
    </rPh>
    <phoneticPr fontId="3"/>
  </si>
  <si>
    <t>有形固定資産の行政目的別明細（一般会計等）</t>
    <rPh sb="0" eb="2">
      <t>ユウケイ</t>
    </rPh>
    <rPh sb="2" eb="4">
      <t>コテイ</t>
    </rPh>
    <rPh sb="4" eb="6">
      <t>シサン</t>
    </rPh>
    <rPh sb="7" eb="9">
      <t>ギョウセイ</t>
    </rPh>
    <rPh sb="9" eb="11">
      <t>モクテキ</t>
    </rPh>
    <rPh sb="11" eb="12">
      <t>ベツ</t>
    </rPh>
    <rPh sb="12" eb="14">
      <t>メイサイ</t>
    </rPh>
    <phoneticPr fontId="3"/>
  </si>
  <si>
    <t>投資及び出資金の明細（一般会計等）</t>
    <phoneticPr fontId="2"/>
  </si>
  <si>
    <t>基金の明細（一般会計等）</t>
    <phoneticPr fontId="2"/>
  </si>
  <si>
    <t>貸付金の明細（一般会計等）</t>
    <phoneticPr fontId="2"/>
  </si>
  <si>
    <t>長期延滞債権の明細（一般会計等）</t>
    <phoneticPr fontId="2"/>
  </si>
  <si>
    <t>未収金の明細（一般会計等）</t>
    <phoneticPr fontId="2"/>
  </si>
  <si>
    <t>資金の明細（一般会計等）</t>
    <phoneticPr fontId="2"/>
  </si>
  <si>
    <t>地方債等（借入先別）の明細（一般会計等）</t>
    <phoneticPr fontId="2"/>
  </si>
  <si>
    <t>地方債等（利率別）の明細（一般会計等）</t>
    <phoneticPr fontId="2"/>
  </si>
  <si>
    <t>地方債等（返済期間別）の明細（一般会計等）</t>
    <phoneticPr fontId="2"/>
  </si>
  <si>
    <t>引当金の明細（一般会計等）</t>
    <phoneticPr fontId="2"/>
  </si>
  <si>
    <t>財源の明細（一般会計等）</t>
    <phoneticPr fontId="2"/>
  </si>
  <si>
    <t>財源情報の明細（一般会計等）</t>
    <phoneticPr fontId="2"/>
  </si>
  <si>
    <t>補助金等の明細（一般会計等）</t>
    <phoneticPr fontId="2"/>
  </si>
  <si>
    <t>投資及び出資金の明細（全体）</t>
    <rPh sb="11" eb="13">
      <t>ゼンタイ</t>
    </rPh>
    <phoneticPr fontId="2"/>
  </si>
  <si>
    <t>基金の明細（全体）</t>
    <phoneticPr fontId="2"/>
  </si>
  <si>
    <t>貸付金の明細（全体）</t>
    <phoneticPr fontId="2"/>
  </si>
  <si>
    <t>長期延滞債権の明細（全体）</t>
    <phoneticPr fontId="2"/>
  </si>
  <si>
    <t>未収金の明細（全体）</t>
    <phoneticPr fontId="2"/>
  </si>
  <si>
    <t>地方債等（借入先別）の明細（全体）</t>
    <phoneticPr fontId="2"/>
  </si>
  <si>
    <t>地方債等（利率別）の明細（全体）</t>
    <phoneticPr fontId="2"/>
  </si>
  <si>
    <t>地方債等（返済期間別）の明細（全体）</t>
    <phoneticPr fontId="2"/>
  </si>
  <si>
    <t>引当金の明細（全体）</t>
    <phoneticPr fontId="2"/>
  </si>
  <si>
    <t>財源の明細（全体）</t>
    <phoneticPr fontId="2"/>
  </si>
  <si>
    <t>補助金等の明細（全体）</t>
    <phoneticPr fontId="2"/>
  </si>
  <si>
    <t>資金の明細（全体）</t>
    <phoneticPr fontId="2"/>
  </si>
  <si>
    <t>連結精算表</t>
  </si>
  <si>
    <t>一般会計等（単純合算）</t>
  </si>
  <si>
    <t>一般会計等相殺</t>
  </si>
  <si>
    <t>一般会計等</t>
  </si>
  <si>
    <t>国民健康保険事業特別会計</t>
  </si>
  <si>
    <t>後期高齢者医療特別会計</t>
  </si>
  <si>
    <t>介護保険特別会計</t>
  </si>
  <si>
    <t>農業集落排水事業特別会計</t>
  </si>
  <si>
    <t>板柳中央病院事業会計</t>
  </si>
  <si>
    <t>水道事業会計</t>
  </si>
  <si>
    <t>公共下水道事業会計</t>
  </si>
  <si>
    <t>全体会計（単純合算）</t>
  </si>
  <si>
    <t>全体会計修正</t>
  </si>
  <si>
    <t>全体会計相殺</t>
  </si>
  <si>
    <t>全体会計</t>
  </si>
  <si>
    <t>青森県市町村総合事務組合</t>
  </si>
  <si>
    <t>青森県市町村職員退職手当組合</t>
  </si>
  <si>
    <t>青森県交通災害共済組合</t>
  </si>
  <si>
    <t>弘前地区環境整備事務組合</t>
  </si>
  <si>
    <t>弘前地区消防事務組合</t>
  </si>
  <si>
    <t>西北五広域福祉事務組合</t>
  </si>
  <si>
    <t>青森県後期高齢者医療広域連合</t>
  </si>
  <si>
    <t>津軽広域連合</t>
  </si>
  <si>
    <t>津軽広域水道企業団</t>
  </si>
  <si>
    <t>連結会計（単純合算）</t>
  </si>
  <si>
    <t>連結会計修正</t>
  </si>
  <si>
    <t>連結会計相殺</t>
  </si>
  <si>
    <t>連結会計</t>
  </si>
  <si>
    <t xml:space="preserve">      資金</t>
  </si>
  <si>
    <t xml:space="preserve">      歳計外現金</t>
  </si>
  <si>
    <t xml:space="preserve"> 貸借対照表</t>
    <rPh sb="1" eb="3">
      <t>タイシャク</t>
    </rPh>
    <rPh sb="3" eb="6">
      <t>タイショウヒョウ</t>
    </rPh>
    <phoneticPr fontId="2"/>
  </si>
  <si>
    <t xml:space="preserve"> 行政コスト計算書</t>
    <rPh sb="1" eb="3">
      <t>ギョウセイ</t>
    </rPh>
    <rPh sb="6" eb="9">
      <t>ケイサンショ</t>
    </rPh>
    <phoneticPr fontId="2"/>
  </si>
  <si>
    <t xml:space="preserve"> 純資産変動計算書</t>
    <rPh sb="1" eb="4">
      <t>ジュンシサン</t>
    </rPh>
    <rPh sb="4" eb="6">
      <t>ヘンドウ</t>
    </rPh>
    <rPh sb="6" eb="9">
      <t>ケイサンショ</t>
    </rPh>
    <phoneticPr fontId="2"/>
  </si>
  <si>
    <t xml:space="preserve"> 資金収支計算書</t>
    <rPh sb="1" eb="3">
      <t>シキン</t>
    </rPh>
    <rPh sb="3" eb="5">
      <t>シュウシ</t>
    </rPh>
    <rPh sb="5" eb="8">
      <t>ケイサンショ</t>
    </rPh>
    <phoneticPr fontId="2"/>
  </si>
  <si>
    <t>連結精算表</t>
    <phoneticPr fontId="2"/>
  </si>
  <si>
    <t>１　重要な会計方針</t>
    <phoneticPr fontId="2"/>
  </si>
  <si>
    <t>　（１）有形固定資産等の評価基準及び評価方法</t>
    <phoneticPr fontId="2"/>
  </si>
  <si>
    <t>　（２）有価証券等の評価基準及び評価方法</t>
    <phoneticPr fontId="2"/>
  </si>
  <si>
    <t xml:space="preserve">　　①　出資金のうち、市場価格があるものは、会計年度末における市場価格をもって貸借対照表価額としております。 </t>
    <phoneticPr fontId="2"/>
  </si>
  <si>
    <t>　　②　出資金のうち、市場価格がないものは、出資金額をもって貸借対照表価額としております。</t>
    <phoneticPr fontId="2"/>
  </si>
  <si>
    <t>　（３）有形固定資産等の減価償却の方法</t>
    <phoneticPr fontId="2"/>
  </si>
  <si>
    <t xml:space="preserve">　　①　有形固定資産（事業用資産、インフラ資産） </t>
    <phoneticPr fontId="2"/>
  </si>
  <si>
    <t>　　②　無形固定資産</t>
    <phoneticPr fontId="2"/>
  </si>
  <si>
    <t>　（４）引当金の計上基準及び算定方法</t>
    <phoneticPr fontId="2"/>
  </si>
  <si>
    <t>　　①　徴収不能引当金</t>
    <phoneticPr fontId="2"/>
  </si>
  <si>
    <t>　　②　退職手当引当金</t>
    <rPh sb="6" eb="8">
      <t>テアテ</t>
    </rPh>
    <phoneticPr fontId="2"/>
  </si>
  <si>
    <t>　（５）リース取引の処理方法</t>
    <phoneticPr fontId="2"/>
  </si>
  <si>
    <t>　（６）資金収支計算書における資金の範囲</t>
    <phoneticPr fontId="2"/>
  </si>
  <si>
    <t>　（７）その他財務書類作成のための基本となる重要な事項</t>
    <phoneticPr fontId="2"/>
  </si>
  <si>
    <t>　　①　消費税等の会計処理</t>
    <phoneticPr fontId="2"/>
  </si>
  <si>
    <t>　　②　物品及びソフトウエアの計上基準</t>
    <phoneticPr fontId="2"/>
  </si>
  <si>
    <t>　　③　資本的支出と修繕費の区分基準</t>
    <rPh sb="14" eb="16">
      <t>クブン</t>
    </rPh>
    <rPh sb="16" eb="18">
      <t>キジュン</t>
    </rPh>
    <phoneticPr fontId="2"/>
  </si>
  <si>
    <t>２　重要な会計方針の変更等</t>
    <rPh sb="12" eb="13">
      <t>トウ</t>
    </rPh>
    <phoneticPr fontId="2"/>
  </si>
  <si>
    <t>３　重要な後発事象</t>
    <rPh sb="2" eb="4">
      <t>ジュウヨウ</t>
    </rPh>
    <rPh sb="5" eb="7">
      <t>コウハツ</t>
    </rPh>
    <rPh sb="7" eb="9">
      <t>ジショウ</t>
    </rPh>
    <phoneticPr fontId="2"/>
  </si>
  <si>
    <t>４　偶発債務</t>
    <phoneticPr fontId="2"/>
  </si>
  <si>
    <t>５　追加情報</t>
    <phoneticPr fontId="2"/>
  </si>
  <si>
    <t>　（１）財務書類の内容を理解するために必要と認められる事項</t>
    <rPh sb="4" eb="6">
      <t>ザイム</t>
    </rPh>
    <rPh sb="6" eb="8">
      <t>ショルイ</t>
    </rPh>
    <rPh sb="9" eb="11">
      <t>ナイヨウ</t>
    </rPh>
    <rPh sb="12" eb="14">
      <t>リカイ</t>
    </rPh>
    <rPh sb="19" eb="21">
      <t>ヒツヨウ</t>
    </rPh>
    <rPh sb="22" eb="23">
      <t>ミト</t>
    </rPh>
    <rPh sb="27" eb="29">
      <t>ジコウ</t>
    </rPh>
    <phoneticPr fontId="2"/>
  </si>
  <si>
    <t>　　①　一般会計等財務書類の対象範囲</t>
    <rPh sb="4" eb="6">
      <t>イッパン</t>
    </rPh>
    <rPh sb="6" eb="8">
      <t>カイケイ</t>
    </rPh>
    <rPh sb="8" eb="9">
      <t>トウ</t>
    </rPh>
    <rPh sb="9" eb="11">
      <t>ザイム</t>
    </rPh>
    <rPh sb="11" eb="13">
      <t>ショルイ</t>
    </rPh>
    <rPh sb="14" eb="16">
      <t>タイショウ</t>
    </rPh>
    <rPh sb="16" eb="18">
      <t>ハンイ</t>
    </rPh>
    <phoneticPr fontId="2"/>
  </si>
  <si>
    <t>　　②　出納整理期間</t>
    <rPh sb="4" eb="6">
      <t>スイトウ</t>
    </rPh>
    <rPh sb="6" eb="8">
      <t>セイリ</t>
    </rPh>
    <rPh sb="8" eb="10">
      <t>キカン</t>
    </rPh>
    <phoneticPr fontId="2"/>
  </si>
  <si>
    <t>　　③　財務書類の表示金額単位</t>
    <rPh sb="4" eb="6">
      <t>ザイム</t>
    </rPh>
    <rPh sb="6" eb="8">
      <t>ショルイ</t>
    </rPh>
    <rPh sb="9" eb="11">
      <t>ヒョウジ</t>
    </rPh>
    <rPh sb="11" eb="13">
      <t>キンガク</t>
    </rPh>
    <rPh sb="13" eb="15">
      <t>タンイ</t>
    </rPh>
    <phoneticPr fontId="2"/>
  </si>
  <si>
    <t>　　⑤　利子補給等に係る債務負担行為の翌年度以降の支出予定額　</t>
    <phoneticPr fontId="2"/>
  </si>
  <si>
    <t>　　⑥　繰越事業に係る将来の支出予定額</t>
    <phoneticPr fontId="2"/>
  </si>
  <si>
    <t>　（２）貸借対照表に係る事項</t>
    <rPh sb="4" eb="6">
      <t>タイシャク</t>
    </rPh>
    <rPh sb="6" eb="9">
      <t>タイショウヒョウ</t>
    </rPh>
    <rPh sb="10" eb="11">
      <t>カカ</t>
    </rPh>
    <rPh sb="12" eb="14">
      <t>ジコウ</t>
    </rPh>
    <phoneticPr fontId="2"/>
  </si>
  <si>
    <t>　　①　売却可能資産に係る資産科目別の金額及びその範囲</t>
    <phoneticPr fontId="2"/>
  </si>
  <si>
    <t>　　②　減債基金に係る積立不足の有無及び不足</t>
    <phoneticPr fontId="2"/>
  </si>
  <si>
    <t>　　③　基金借入金（繰替運用）</t>
    <phoneticPr fontId="2"/>
  </si>
  <si>
    <t>　　④　地方公共団体財政健全化法における健全化判断比率の状況は、次のとおりです。</t>
    <rPh sb="32" eb="33">
      <t>ツギ</t>
    </rPh>
    <phoneticPr fontId="2"/>
  </si>
  <si>
    <t>　　④　地方公共団体の財政の健全化に関する法律における将来負担比率の算定要素は、次のとおりです。</t>
    <phoneticPr fontId="2"/>
  </si>
  <si>
    <t>　（３）純資産変動計算書に係る事項</t>
    <rPh sb="4" eb="7">
      <t>ジュンシサン</t>
    </rPh>
    <rPh sb="7" eb="9">
      <t>ヘンドウ</t>
    </rPh>
    <rPh sb="9" eb="12">
      <t>ケイサンショ</t>
    </rPh>
    <rPh sb="13" eb="14">
      <t>カカ</t>
    </rPh>
    <rPh sb="15" eb="17">
      <t>ジコウ</t>
    </rPh>
    <phoneticPr fontId="2"/>
  </si>
  <si>
    <t>　　　開始時における有形固定資産等の評価は原則として取得原価とし、取得原価が不明なものは原則として再調達原価としております。</t>
    <phoneticPr fontId="2"/>
  </si>
  <si>
    <t>　　　また、開始後については、原則として取得原価とし再評価は行わないこととしております。</t>
    <phoneticPr fontId="2"/>
  </si>
  <si>
    <t>　　　定額法を採用しております。</t>
    <phoneticPr fontId="2"/>
  </si>
  <si>
    <t>　　　過去５年間の平均不納欠損率により計上しております。</t>
    <phoneticPr fontId="2"/>
  </si>
  <si>
    <t>　　　翌年度6月支給予定の期末・勤勉手当のうち、全支給対象期間に対する本年度の支給対象期間の割合を乗じた額を計上しております。</t>
    <phoneticPr fontId="2"/>
  </si>
  <si>
    <t>　　　現金（手許現金及び要求払預金）及び現金同等物（3ヶ月以内の短期投資等）を資金の範囲としております。</t>
    <phoneticPr fontId="2"/>
  </si>
  <si>
    <t>　　　このうち現金同等物は、短期投資の他、出納整理期間中の取引により発生する資金の受払いも含んでおります。</t>
    <phoneticPr fontId="2"/>
  </si>
  <si>
    <t xml:space="preserve">　　　税込方式によっております。 </t>
    <phoneticPr fontId="2"/>
  </si>
  <si>
    <t>　　　物品及びソフトウエアについては、取得価額又は見積価額が50万円（美術品は300万円）以上の場合に資産として計上しております。</t>
    <rPh sb="5" eb="6">
      <t>オヨ</t>
    </rPh>
    <rPh sb="23" eb="24">
      <t>マタ</t>
    </rPh>
    <rPh sb="32" eb="33">
      <t>マン</t>
    </rPh>
    <rPh sb="35" eb="38">
      <t>ビジュツヒン</t>
    </rPh>
    <rPh sb="42" eb="44">
      <t>マンエン</t>
    </rPh>
    <phoneticPr fontId="2"/>
  </si>
  <si>
    <t>　　　有形固定資産のうち、償却資産に対して修繕を行った場合は、修繕等に係る支出が当該償却資産の資産価値を高め、またはその耐久性を増すことと</t>
    <phoneticPr fontId="2"/>
  </si>
  <si>
    <t>　　なると認められるかどうかを判断し、認められる部分に対する金額を資本的支出として資産に計上しております。また、上記基準で判断できない場合は、</t>
    <phoneticPr fontId="2"/>
  </si>
  <si>
    <t>　　金額が60万円未満の場合、又は固定資産の取得価格等のおおむね10％相当額以下である場合に修繕費として処理しております。</t>
    <rPh sb="2" eb="4">
      <t>キンガク</t>
    </rPh>
    <rPh sb="7" eb="9">
      <t>マンエン</t>
    </rPh>
    <rPh sb="9" eb="11">
      <t>ミマン</t>
    </rPh>
    <rPh sb="12" eb="14">
      <t>バアイ</t>
    </rPh>
    <rPh sb="15" eb="16">
      <t>マタ</t>
    </rPh>
    <rPh sb="17" eb="21">
      <t>コテイシサン</t>
    </rPh>
    <rPh sb="22" eb="24">
      <t>シュトク</t>
    </rPh>
    <rPh sb="24" eb="26">
      <t>カカク</t>
    </rPh>
    <rPh sb="26" eb="27">
      <t>トウ</t>
    </rPh>
    <rPh sb="35" eb="38">
      <t>ソウトウガク</t>
    </rPh>
    <rPh sb="38" eb="40">
      <t>イカ</t>
    </rPh>
    <rPh sb="43" eb="45">
      <t>バアイ</t>
    </rPh>
    <rPh sb="46" eb="49">
      <t>シュウゼンヒ</t>
    </rPh>
    <rPh sb="52" eb="54">
      <t>ショリ</t>
    </rPh>
    <phoneticPr fontId="2"/>
  </si>
  <si>
    <t>　　　一般会計</t>
    <phoneticPr fontId="2"/>
  </si>
  <si>
    <t>　　　地方自治法235条の5に基づき出納整理期間が設けられている会計においては、出納整理期間における現金の受払い等を終了した後の計数をもって</t>
    <rPh sb="64" eb="66">
      <t>ケイスウ</t>
    </rPh>
    <phoneticPr fontId="2"/>
  </si>
  <si>
    <t>　　会計年度末の計数としております。</t>
    <rPh sb="8" eb="10">
      <t>ケイスウ</t>
    </rPh>
    <phoneticPr fontId="2"/>
  </si>
  <si>
    <t>　　　実質赤字比率　　　－％</t>
    <phoneticPr fontId="2"/>
  </si>
  <si>
    <t>　　　連結赤字比率　　　－％</t>
    <phoneticPr fontId="2"/>
  </si>
  <si>
    <t>　　①　固定資産等形成分</t>
    <rPh sb="4" eb="8">
      <t>コテイシサン</t>
    </rPh>
    <rPh sb="8" eb="9">
      <t>トウ</t>
    </rPh>
    <rPh sb="9" eb="11">
      <t>ケイセイ</t>
    </rPh>
    <rPh sb="11" eb="12">
      <t>ブン</t>
    </rPh>
    <phoneticPr fontId="2"/>
  </si>
  <si>
    <t>　　　固定資産の額に流動資産における短期貸付金及び基金等を加えた額を計上しております。</t>
    <rPh sb="3" eb="7">
      <t>コテイシサン</t>
    </rPh>
    <rPh sb="8" eb="9">
      <t>ガク</t>
    </rPh>
    <rPh sb="10" eb="12">
      <t>リュウドウ</t>
    </rPh>
    <rPh sb="12" eb="14">
      <t>シサン</t>
    </rPh>
    <rPh sb="18" eb="20">
      <t>タンキ</t>
    </rPh>
    <rPh sb="20" eb="23">
      <t>カシツケキン</t>
    </rPh>
    <rPh sb="23" eb="24">
      <t>オヨ</t>
    </rPh>
    <rPh sb="25" eb="27">
      <t>キキン</t>
    </rPh>
    <rPh sb="27" eb="28">
      <t>トウ</t>
    </rPh>
    <rPh sb="29" eb="30">
      <t>クワ</t>
    </rPh>
    <rPh sb="32" eb="33">
      <t>ガク</t>
    </rPh>
    <rPh sb="34" eb="36">
      <t>ケイジョウ</t>
    </rPh>
    <phoneticPr fontId="2"/>
  </si>
  <si>
    <t>　　②　余剰分（不足分）</t>
    <rPh sb="4" eb="7">
      <t>ヨジョウブン</t>
    </rPh>
    <rPh sb="8" eb="11">
      <t>フソクブン</t>
    </rPh>
    <phoneticPr fontId="2"/>
  </si>
  <si>
    <t>　　　純資産合計額のうち、固定資産等形成分を差し引いた金額を計上しております。</t>
    <rPh sb="3" eb="6">
      <t>ジュンシサン</t>
    </rPh>
    <rPh sb="6" eb="9">
      <t>ゴウケイガク</t>
    </rPh>
    <rPh sb="13" eb="17">
      <t>コテイシサン</t>
    </rPh>
    <rPh sb="17" eb="18">
      <t>トウ</t>
    </rPh>
    <rPh sb="18" eb="20">
      <t>ケイセイ</t>
    </rPh>
    <rPh sb="20" eb="21">
      <t>ブン</t>
    </rPh>
    <rPh sb="22" eb="23">
      <t>サ</t>
    </rPh>
    <rPh sb="24" eb="25">
      <t>ヒ</t>
    </rPh>
    <rPh sb="27" eb="29">
      <t>キンガク</t>
    </rPh>
    <rPh sb="30" eb="32">
      <t>ケイジョウ</t>
    </rPh>
    <phoneticPr fontId="2"/>
  </si>
  <si>
    <t>　（４）資金収支計算書に係る事項</t>
    <rPh sb="4" eb="6">
      <t>シキン</t>
    </rPh>
    <rPh sb="6" eb="8">
      <t>シュウシ</t>
    </rPh>
    <rPh sb="8" eb="11">
      <t>ケイサンショ</t>
    </rPh>
    <rPh sb="12" eb="13">
      <t>カカ</t>
    </rPh>
    <rPh sb="14" eb="16">
      <t>ジコウ</t>
    </rPh>
    <phoneticPr fontId="2"/>
  </si>
  <si>
    <t>　　②　一時借入金</t>
    <rPh sb="4" eb="6">
      <t>イチジ</t>
    </rPh>
    <rPh sb="6" eb="9">
      <t>カリイレキン</t>
    </rPh>
    <phoneticPr fontId="2"/>
  </si>
  <si>
    <t>　　　資金収支計算書上、一時借入金の増減額は含まれておりません。</t>
    <rPh sb="3" eb="5">
      <t>シキン</t>
    </rPh>
    <rPh sb="5" eb="7">
      <t>シュウシ</t>
    </rPh>
    <rPh sb="7" eb="10">
      <t>ケイサンショ</t>
    </rPh>
    <rPh sb="10" eb="11">
      <t>ジョウ</t>
    </rPh>
    <rPh sb="12" eb="14">
      <t>イチジ</t>
    </rPh>
    <rPh sb="14" eb="17">
      <t>カリイレキン</t>
    </rPh>
    <rPh sb="18" eb="21">
      <t>ゾウゲンガク</t>
    </rPh>
    <rPh sb="22" eb="23">
      <t>フク</t>
    </rPh>
    <phoneticPr fontId="2"/>
  </si>
  <si>
    <t>　　該当はありません。</t>
    <rPh sb="2" eb="4">
      <t>ガイトウ</t>
    </rPh>
    <phoneticPr fontId="2"/>
  </si>
  <si>
    <t>　　　該当はありません。</t>
    <rPh sb="3" eb="5">
      <t>ガイトウ</t>
    </rPh>
    <phoneticPr fontId="2"/>
  </si>
  <si>
    <t>　　　なお、一時借入金の限度額及び利子額は次のとおりです。</t>
    <rPh sb="6" eb="8">
      <t>イチジ</t>
    </rPh>
    <rPh sb="8" eb="11">
      <t>カリイレキン</t>
    </rPh>
    <rPh sb="12" eb="15">
      <t>ゲンドガク</t>
    </rPh>
    <rPh sb="15" eb="16">
      <t>オヨ</t>
    </rPh>
    <rPh sb="17" eb="19">
      <t>リシ</t>
    </rPh>
    <rPh sb="19" eb="20">
      <t>ガク</t>
    </rPh>
    <rPh sb="21" eb="22">
      <t>ツギ</t>
    </rPh>
    <phoneticPr fontId="2"/>
  </si>
  <si>
    <t>　　　一時借入金の限度額　　　　　　　 　800,000千円</t>
    <rPh sb="3" eb="5">
      <t>イチジ</t>
    </rPh>
    <rPh sb="5" eb="8">
      <t>カリイレキン</t>
    </rPh>
    <rPh sb="9" eb="12">
      <t>ゲンドガク</t>
    </rPh>
    <rPh sb="28" eb="30">
      <t>センエン</t>
    </rPh>
    <phoneticPr fontId="2"/>
  </si>
  <si>
    <t>　　　純資産における固定資産等形成分及び余剰分（不足分）の内容</t>
    <rPh sb="3" eb="6">
      <t>ジュンシサン</t>
    </rPh>
    <rPh sb="10" eb="14">
      <t>コテイシサン</t>
    </rPh>
    <rPh sb="14" eb="15">
      <t>トウ</t>
    </rPh>
    <rPh sb="15" eb="17">
      <t>ケイセイ</t>
    </rPh>
    <rPh sb="17" eb="18">
      <t>ブン</t>
    </rPh>
    <rPh sb="18" eb="19">
      <t>オヨ</t>
    </rPh>
    <rPh sb="20" eb="23">
      <t>ヨジョウブン</t>
    </rPh>
    <rPh sb="24" eb="27">
      <t>フソクブン</t>
    </rPh>
    <rPh sb="29" eb="31">
      <t>ナイヨウ</t>
    </rPh>
    <phoneticPr fontId="2"/>
  </si>
  <si>
    <t>全体財務書類における注記</t>
    <rPh sb="0" eb="2">
      <t>ゼンタイ</t>
    </rPh>
    <rPh sb="2" eb="4">
      <t>ザイム</t>
    </rPh>
    <rPh sb="4" eb="6">
      <t>ショルイ</t>
    </rPh>
    <rPh sb="10" eb="12">
      <t>チュウキ</t>
    </rPh>
    <phoneticPr fontId="2"/>
  </si>
  <si>
    <t>　　を計上しております。</t>
    <phoneticPr fontId="2"/>
  </si>
  <si>
    <t>　　②　会計間の相殺消去</t>
    <phoneticPr fontId="2"/>
  </si>
  <si>
    <t>　　　会計間の繰入繰出額及び債権債務等を相殺消去した金額で表示しています。</t>
    <phoneticPr fontId="2"/>
  </si>
  <si>
    <t>　　　ファイナンス・リース取引については、通常の売買取引に係る方法に準じて会計処理を行っております。（少額リース資産及び短期のリース取引には</t>
    <phoneticPr fontId="2"/>
  </si>
  <si>
    <t>　　簡便的な取扱いをし、通常の賃貸借に係る方法に準じて会計処理を行っております。）</t>
    <phoneticPr fontId="2"/>
  </si>
  <si>
    <t>　　　なお、一般会計及び農業集落排水事業特別会計以外の会計では、当年度末における支給見込額に基づき、当年度の負担に属する額(12月から3月までの4か月分)</t>
    <phoneticPr fontId="2"/>
  </si>
  <si>
    <t>-</t>
    <phoneticPr fontId="2"/>
  </si>
  <si>
    <t>その他の貸付金</t>
    <rPh sb="2" eb="3">
      <t>タ</t>
    </rPh>
    <rPh sb="4" eb="7">
      <t>カシツケキン</t>
    </rPh>
    <phoneticPr fontId="2"/>
  </si>
  <si>
    <t>【未収金】</t>
    <phoneticPr fontId="2"/>
  </si>
  <si>
    <t>税等未収金</t>
    <rPh sb="0" eb="1">
      <t>ゼイ</t>
    </rPh>
    <rPh sb="1" eb="2">
      <t>トウ</t>
    </rPh>
    <phoneticPr fontId="14"/>
  </si>
  <si>
    <t>　減債基金</t>
    <rPh sb="1" eb="3">
      <t>ゲンサイ</t>
    </rPh>
    <rPh sb="3" eb="5">
      <t>キキン</t>
    </rPh>
    <phoneticPr fontId="14"/>
  </si>
  <si>
    <t>　財政調整基金</t>
    <rPh sb="1" eb="3">
      <t>ザイセイ</t>
    </rPh>
    <rPh sb="3" eb="5">
      <t>チョウセイ</t>
    </rPh>
    <rPh sb="5" eb="7">
      <t>キキン</t>
    </rPh>
    <phoneticPr fontId="14"/>
  </si>
  <si>
    <t>　人材育成基金</t>
    <rPh sb="1" eb="3">
      <t>ジンザイ</t>
    </rPh>
    <rPh sb="3" eb="5">
      <t>イクセイ</t>
    </rPh>
    <rPh sb="5" eb="7">
      <t>キキン</t>
    </rPh>
    <phoneticPr fontId="14"/>
  </si>
  <si>
    <t>　福祉基金</t>
    <rPh sb="1" eb="3">
      <t>フクシ</t>
    </rPh>
    <rPh sb="3" eb="5">
      <t>キキン</t>
    </rPh>
    <phoneticPr fontId="14"/>
  </si>
  <si>
    <t>　公共施設等整備基金</t>
    <rPh sb="1" eb="3">
      <t>コウキョウ</t>
    </rPh>
    <rPh sb="3" eb="5">
      <t>シセツ</t>
    </rPh>
    <rPh sb="5" eb="6">
      <t>トウ</t>
    </rPh>
    <rPh sb="6" eb="8">
      <t>セイビ</t>
    </rPh>
    <rPh sb="8" eb="10">
      <t>キキン</t>
    </rPh>
    <phoneticPr fontId="14"/>
  </si>
  <si>
    <t>　学校施設整備基金</t>
    <rPh sb="1" eb="3">
      <t>ガッコウ</t>
    </rPh>
    <rPh sb="3" eb="5">
      <t>シセツ</t>
    </rPh>
    <rPh sb="5" eb="7">
      <t>セイビ</t>
    </rPh>
    <rPh sb="7" eb="9">
      <t>キキン</t>
    </rPh>
    <phoneticPr fontId="14"/>
  </si>
  <si>
    <t>【国民健康保険事業特別会計】</t>
    <rPh sb="1" eb="3">
      <t>コクミン</t>
    </rPh>
    <rPh sb="3" eb="5">
      <t>ケンコウ</t>
    </rPh>
    <rPh sb="5" eb="7">
      <t>ホケン</t>
    </rPh>
    <rPh sb="7" eb="9">
      <t>ジギョウ</t>
    </rPh>
    <rPh sb="9" eb="11">
      <t>トクベツ</t>
    </rPh>
    <rPh sb="11" eb="13">
      <t>カイケイ</t>
    </rPh>
    <phoneticPr fontId="14"/>
  </si>
  <si>
    <t>【介護保険特別会計】</t>
    <rPh sb="1" eb="3">
      <t>カイゴ</t>
    </rPh>
    <rPh sb="3" eb="5">
      <t>ホケン</t>
    </rPh>
    <rPh sb="5" eb="7">
      <t>トクベツ</t>
    </rPh>
    <rPh sb="7" eb="9">
      <t>カイケイ</t>
    </rPh>
    <phoneticPr fontId="14"/>
  </si>
  <si>
    <t>　水道事業会計</t>
    <rPh sb="1" eb="3">
      <t>スイドウ</t>
    </rPh>
    <rPh sb="3" eb="5">
      <t>ジギョウ</t>
    </rPh>
    <rPh sb="5" eb="7">
      <t>カイケイ</t>
    </rPh>
    <phoneticPr fontId="14"/>
  </si>
  <si>
    <t>　板柳町公共下水道事業会計
　企業債</t>
    <rPh sb="1" eb="4">
      <t>イ</t>
    </rPh>
    <rPh sb="4" eb="6">
      <t>コウキョウ</t>
    </rPh>
    <rPh sb="6" eb="9">
      <t>ゲスイドウ</t>
    </rPh>
    <rPh sb="9" eb="11">
      <t>ジギョウ</t>
    </rPh>
    <rPh sb="11" eb="13">
      <t>カイケイ</t>
    </rPh>
    <rPh sb="15" eb="17">
      <t>キギョウ</t>
    </rPh>
    <rPh sb="17" eb="18">
      <t>サイ</t>
    </rPh>
    <phoneticPr fontId="14"/>
  </si>
  <si>
    <t>　板柳町水道事業会計
　企業債</t>
    <rPh sb="1" eb="4">
      <t>イ</t>
    </rPh>
    <rPh sb="4" eb="6">
      <t>スイドウ</t>
    </rPh>
    <rPh sb="6" eb="8">
      <t>ジギョウ</t>
    </rPh>
    <rPh sb="8" eb="10">
      <t>カイケイ</t>
    </rPh>
    <rPh sb="12" eb="14">
      <t>キギョウ</t>
    </rPh>
    <rPh sb="14" eb="15">
      <t>サイ</t>
    </rPh>
    <phoneticPr fontId="14"/>
  </si>
  <si>
    <t>　国民健康保険板柳中央病院事業会計
　企業債</t>
    <rPh sb="1" eb="3">
      <t>コクミン</t>
    </rPh>
    <rPh sb="3" eb="5">
      <t>ケンコウ</t>
    </rPh>
    <rPh sb="5" eb="7">
      <t>ホケン</t>
    </rPh>
    <rPh sb="7" eb="9">
      <t>イタヤナギ</t>
    </rPh>
    <rPh sb="9" eb="11">
      <t>チュウオウ</t>
    </rPh>
    <rPh sb="11" eb="13">
      <t>ビョウイン</t>
    </rPh>
    <rPh sb="13" eb="15">
      <t>ジギョウ</t>
    </rPh>
    <rPh sb="15" eb="17">
      <t>カイケイ</t>
    </rPh>
    <rPh sb="19" eb="22">
      <t>キギョウサイ</t>
    </rPh>
    <phoneticPr fontId="14"/>
  </si>
  <si>
    <t>現金預金（後期高齢者医療特別会計）</t>
    <rPh sb="0" eb="2">
      <t>ゲンキン</t>
    </rPh>
    <rPh sb="2" eb="4">
      <t>ヨキン</t>
    </rPh>
    <rPh sb="5" eb="7">
      <t>コウキ</t>
    </rPh>
    <rPh sb="7" eb="10">
      <t>コウレイシャ</t>
    </rPh>
    <rPh sb="10" eb="12">
      <t>イリョウ</t>
    </rPh>
    <rPh sb="12" eb="14">
      <t>トクベツ</t>
    </rPh>
    <rPh sb="14" eb="16">
      <t>カイケイ</t>
    </rPh>
    <phoneticPr fontId="14"/>
  </si>
  <si>
    <t>現金預金（農業集落排水事業特別会計）</t>
    <rPh sb="0" eb="2">
      <t>ゲンキン</t>
    </rPh>
    <rPh sb="2" eb="4">
      <t>ヨキン</t>
    </rPh>
    <rPh sb="5" eb="7">
      <t>ノウギョウ</t>
    </rPh>
    <rPh sb="7" eb="9">
      <t>シュウラク</t>
    </rPh>
    <rPh sb="9" eb="11">
      <t>ハイスイ</t>
    </rPh>
    <rPh sb="11" eb="13">
      <t>ジギョウ</t>
    </rPh>
    <rPh sb="13" eb="15">
      <t>トクベツ</t>
    </rPh>
    <rPh sb="15" eb="17">
      <t>カイケイ</t>
    </rPh>
    <phoneticPr fontId="14"/>
  </si>
  <si>
    <t>現金預金（国民健康保険板柳中央病院事業会計）</t>
    <rPh sb="0" eb="2">
      <t>ゲンキン</t>
    </rPh>
    <rPh sb="2" eb="4">
      <t>ヨキン</t>
    </rPh>
    <rPh sb="5" eb="7">
      <t>コクミン</t>
    </rPh>
    <rPh sb="7" eb="9">
      <t>ケンコウ</t>
    </rPh>
    <rPh sb="9" eb="11">
      <t>ホケン</t>
    </rPh>
    <rPh sb="11" eb="13">
      <t>イタヤナギ</t>
    </rPh>
    <rPh sb="13" eb="15">
      <t>チュウオウ</t>
    </rPh>
    <rPh sb="15" eb="17">
      <t>ビョウイン</t>
    </rPh>
    <rPh sb="17" eb="19">
      <t>ジギョウ</t>
    </rPh>
    <rPh sb="19" eb="21">
      <t>カイケイ</t>
    </rPh>
    <phoneticPr fontId="14"/>
  </si>
  <si>
    <t>現金預金（板柳町水道事業会計）</t>
    <rPh sb="0" eb="2">
      <t>ゲンキン</t>
    </rPh>
    <rPh sb="2" eb="4">
      <t>ヨキン</t>
    </rPh>
    <rPh sb="5" eb="8">
      <t>イ</t>
    </rPh>
    <rPh sb="8" eb="10">
      <t>スイドウ</t>
    </rPh>
    <rPh sb="10" eb="12">
      <t>ジギョウ</t>
    </rPh>
    <rPh sb="12" eb="14">
      <t>カイケイ</t>
    </rPh>
    <phoneticPr fontId="14"/>
  </si>
  <si>
    <t>現金預金（板柳町公共下水道事業会計）</t>
    <rPh sb="0" eb="2">
      <t>ゲンキン</t>
    </rPh>
    <rPh sb="2" eb="4">
      <t>ヨキン</t>
    </rPh>
    <rPh sb="5" eb="8">
      <t>イ</t>
    </rPh>
    <rPh sb="8" eb="10">
      <t>コウキョウ</t>
    </rPh>
    <rPh sb="10" eb="13">
      <t>ゲスイドウ</t>
    </rPh>
    <rPh sb="13" eb="15">
      <t>ジギョウ</t>
    </rPh>
    <rPh sb="15" eb="17">
      <t>カイケイ</t>
    </rPh>
    <phoneticPr fontId="14"/>
  </si>
  <si>
    <t>統一的な基準による財務書類等</t>
    <phoneticPr fontId="2"/>
  </si>
  <si>
    <t>　　②　投資損失引当金</t>
    <rPh sb="4" eb="6">
      <t>トウシ</t>
    </rPh>
    <rPh sb="6" eb="8">
      <t>ソンシツ</t>
    </rPh>
    <phoneticPr fontId="2"/>
  </si>
  <si>
    <t>　　③　退職手当引当金</t>
    <rPh sb="6" eb="8">
      <t>テアテ</t>
    </rPh>
    <phoneticPr fontId="2"/>
  </si>
  <si>
    <t>㈱みずほフィナンシャルグループ</t>
  </si>
  <si>
    <t>津軽広域活動推進基金</t>
    <rPh sb="0" eb="2">
      <t>ツガル</t>
    </rPh>
    <rPh sb="2" eb="4">
      <t>コウイキ</t>
    </rPh>
    <rPh sb="4" eb="10">
      <t>カツドウスイシンキキン</t>
    </rPh>
    <phoneticPr fontId="5"/>
  </si>
  <si>
    <t>一般財団法人　板柳町産業振興公社りんごワーク研究所</t>
    <rPh sb="0" eb="6">
      <t>イッパンザイダンホウジン</t>
    </rPh>
    <rPh sb="7" eb="10">
      <t>イタヤナギマチ</t>
    </rPh>
    <rPh sb="10" eb="16">
      <t>サンギョウシンコウコウシャ</t>
    </rPh>
    <rPh sb="22" eb="25">
      <t>ケンキュウジョ</t>
    </rPh>
    <phoneticPr fontId="5"/>
  </si>
  <si>
    <t>津軽広域水道企業団出資金（板柳町分）</t>
    <rPh sb="0" eb="2">
      <t>ツガル</t>
    </rPh>
    <rPh sb="2" eb="4">
      <t>コウイキ</t>
    </rPh>
    <rPh sb="4" eb="6">
      <t>スイドウ</t>
    </rPh>
    <rPh sb="6" eb="8">
      <t>キギョウ</t>
    </rPh>
    <rPh sb="8" eb="9">
      <t>ダン</t>
    </rPh>
    <rPh sb="9" eb="12">
      <t>シュッシキン</t>
    </rPh>
    <rPh sb="13" eb="16">
      <t>イタヤナギマチ</t>
    </rPh>
    <rPh sb="16" eb="17">
      <t>ブン</t>
    </rPh>
    <phoneticPr fontId="5"/>
  </si>
  <si>
    <t>青森放送㈱</t>
    <rPh sb="0" eb="2">
      <t>アオモリ</t>
    </rPh>
    <rPh sb="2" eb="4">
      <t>ホウソウ</t>
    </rPh>
    <phoneticPr fontId="5"/>
  </si>
  <si>
    <t>㈱陸奥新報</t>
    <rPh sb="1" eb="3">
      <t>ムツ</t>
    </rPh>
    <rPh sb="3" eb="5">
      <t>シンポウ</t>
    </rPh>
    <phoneticPr fontId="5"/>
  </si>
  <si>
    <t>公益社団法人　青森県観光連盟</t>
    <rPh sb="0" eb="2">
      <t>コウエキ</t>
    </rPh>
    <rPh sb="2" eb="4">
      <t>シャダン</t>
    </rPh>
    <rPh sb="4" eb="6">
      <t>ホウジン</t>
    </rPh>
    <rPh sb="7" eb="10">
      <t>アオモリケン</t>
    </rPh>
    <rPh sb="10" eb="12">
      <t>カンコウ</t>
    </rPh>
    <rPh sb="12" eb="14">
      <t>レンメイ</t>
    </rPh>
    <phoneticPr fontId="5"/>
  </si>
  <si>
    <t>公益社団法人　青森県青果物価格安定基金協会</t>
    <rPh sb="0" eb="6">
      <t>コウエキシャダンホウジン</t>
    </rPh>
    <rPh sb="7" eb="10">
      <t>アオモリケン</t>
    </rPh>
    <rPh sb="10" eb="13">
      <t>セイカブツ</t>
    </rPh>
    <rPh sb="13" eb="15">
      <t>カカク</t>
    </rPh>
    <rPh sb="15" eb="17">
      <t>アンテイ</t>
    </rPh>
    <rPh sb="17" eb="19">
      <t>キキン</t>
    </rPh>
    <rPh sb="19" eb="21">
      <t>キョウカイ</t>
    </rPh>
    <phoneticPr fontId="5"/>
  </si>
  <si>
    <t>青い森信用金庫</t>
    <rPh sb="0" eb="1">
      <t>アオ</t>
    </rPh>
    <rPh sb="2" eb="7">
      <t>モリシンヨウキンコ</t>
    </rPh>
    <phoneticPr fontId="5"/>
  </si>
  <si>
    <t>青森県農業信用基金協会</t>
    <rPh sb="0" eb="3">
      <t>アオモリケン</t>
    </rPh>
    <rPh sb="3" eb="5">
      <t>ノウギョウ</t>
    </rPh>
    <rPh sb="5" eb="7">
      <t>シンヨウ</t>
    </rPh>
    <rPh sb="7" eb="9">
      <t>キキン</t>
    </rPh>
    <rPh sb="9" eb="11">
      <t>キョウカイ</t>
    </rPh>
    <phoneticPr fontId="5"/>
  </si>
  <si>
    <t>地方公共団体金融機構</t>
    <rPh sb="0" eb="2">
      <t>チホウ</t>
    </rPh>
    <rPh sb="2" eb="4">
      <t>コウキョウ</t>
    </rPh>
    <rPh sb="4" eb="6">
      <t>ダンタイ</t>
    </rPh>
    <rPh sb="6" eb="8">
      <t>キンユウ</t>
    </rPh>
    <rPh sb="8" eb="10">
      <t>キコウ</t>
    </rPh>
    <phoneticPr fontId="5"/>
  </si>
  <si>
    <t>公益社団法人あおもり農林業支援センター</t>
    <rPh sb="0" eb="2">
      <t>コウエキ</t>
    </rPh>
    <rPh sb="2" eb="4">
      <t>シャダン</t>
    </rPh>
    <rPh sb="4" eb="6">
      <t>ホウジン</t>
    </rPh>
    <rPh sb="10" eb="13">
      <t>ノウリンギョウ</t>
    </rPh>
    <rPh sb="13" eb="15">
      <t>シエン</t>
    </rPh>
    <phoneticPr fontId="5"/>
  </si>
  <si>
    <t>青森県信用保証協会</t>
    <rPh sb="0" eb="3">
      <t>アオモリケン</t>
    </rPh>
    <rPh sb="3" eb="5">
      <t>シンヨウ</t>
    </rPh>
    <rPh sb="5" eb="7">
      <t>ホショウ</t>
    </rPh>
    <rPh sb="7" eb="9">
      <t>キョウカイ</t>
    </rPh>
    <phoneticPr fontId="5"/>
  </si>
  <si>
    <t>公益財団法人　青森県建設技術センター</t>
    <rPh sb="0" eb="2">
      <t>コウエキ</t>
    </rPh>
    <rPh sb="2" eb="4">
      <t>ザイダン</t>
    </rPh>
    <rPh sb="4" eb="6">
      <t>ホウジン</t>
    </rPh>
    <rPh sb="7" eb="10">
      <t>アオモリケン</t>
    </rPh>
    <rPh sb="10" eb="12">
      <t>ケンセツ</t>
    </rPh>
    <rPh sb="12" eb="14">
      <t>ギジュツ</t>
    </rPh>
    <phoneticPr fontId="5"/>
  </si>
  <si>
    <t>東北電力㈱</t>
    <rPh sb="0" eb="4">
      <t>トウホクデンリョク</t>
    </rPh>
    <phoneticPr fontId="31"/>
  </si>
  <si>
    <t>津軽広域活動推進基金</t>
    <rPh sb="0" eb="2">
      <t>ツガル</t>
    </rPh>
    <rPh sb="2" eb="4">
      <t>コウイキ</t>
    </rPh>
    <rPh sb="4" eb="10">
      <t>カツドウスイシンキキン</t>
    </rPh>
    <phoneticPr fontId="31"/>
  </si>
  <si>
    <t>一般財団法人　板柳町産業振興公社りんごワーク研究所</t>
    <rPh sb="0" eb="6">
      <t>イッパンザイダンホウジン</t>
    </rPh>
    <rPh sb="7" eb="10">
      <t>イタヤナギマチ</t>
    </rPh>
    <rPh sb="10" eb="16">
      <t>サンギョウシンコウコウシャ</t>
    </rPh>
    <rPh sb="22" eb="25">
      <t>ケンキュウジョ</t>
    </rPh>
    <phoneticPr fontId="31"/>
  </si>
  <si>
    <t>津軽広域水道企業団出資金（板柳町分）</t>
    <rPh sb="0" eb="2">
      <t>ツガル</t>
    </rPh>
    <rPh sb="2" eb="4">
      <t>コウイキ</t>
    </rPh>
    <rPh sb="4" eb="6">
      <t>スイドウ</t>
    </rPh>
    <rPh sb="6" eb="8">
      <t>キギョウ</t>
    </rPh>
    <rPh sb="8" eb="9">
      <t>ダン</t>
    </rPh>
    <rPh sb="9" eb="12">
      <t>シュッシキン</t>
    </rPh>
    <rPh sb="13" eb="16">
      <t>イタヤナギマチ</t>
    </rPh>
    <rPh sb="16" eb="17">
      <t>ブン</t>
    </rPh>
    <phoneticPr fontId="31"/>
  </si>
  <si>
    <t>青森放送㈱</t>
    <rPh sb="0" eb="2">
      <t>アオモリ</t>
    </rPh>
    <rPh sb="2" eb="4">
      <t>ホウソウ</t>
    </rPh>
    <phoneticPr fontId="31"/>
  </si>
  <si>
    <t>㈱陸奥新報</t>
    <rPh sb="1" eb="3">
      <t>ムツ</t>
    </rPh>
    <rPh sb="3" eb="5">
      <t>シンポウ</t>
    </rPh>
    <phoneticPr fontId="31"/>
  </si>
  <si>
    <t>公益社団法人　青森県観光連盟</t>
    <rPh sb="0" eb="2">
      <t>コウエキ</t>
    </rPh>
    <rPh sb="2" eb="4">
      <t>シャダン</t>
    </rPh>
    <rPh sb="4" eb="6">
      <t>ホウジン</t>
    </rPh>
    <rPh sb="7" eb="10">
      <t>アオモリケン</t>
    </rPh>
    <rPh sb="10" eb="12">
      <t>カンコウ</t>
    </rPh>
    <rPh sb="12" eb="14">
      <t>レンメイ</t>
    </rPh>
    <phoneticPr fontId="31"/>
  </si>
  <si>
    <t>公益社団法人　青森県青果物価格安定基金協会</t>
    <rPh sb="0" eb="6">
      <t>コウエキシャダンホウジン</t>
    </rPh>
    <rPh sb="7" eb="10">
      <t>アオモリケン</t>
    </rPh>
    <rPh sb="10" eb="13">
      <t>セイカブツ</t>
    </rPh>
    <rPh sb="13" eb="15">
      <t>カカク</t>
    </rPh>
    <rPh sb="15" eb="17">
      <t>アンテイ</t>
    </rPh>
    <rPh sb="17" eb="19">
      <t>キキン</t>
    </rPh>
    <rPh sb="19" eb="21">
      <t>キョウカイ</t>
    </rPh>
    <phoneticPr fontId="31"/>
  </si>
  <si>
    <t>青い森信用金庫</t>
    <rPh sb="0" eb="1">
      <t>アオ</t>
    </rPh>
    <rPh sb="2" eb="7">
      <t>モリシンヨウキンコ</t>
    </rPh>
    <phoneticPr fontId="31"/>
  </si>
  <si>
    <t>青森県農業信用基金協会</t>
    <rPh sb="0" eb="3">
      <t>アオモリケン</t>
    </rPh>
    <rPh sb="3" eb="5">
      <t>ノウギョウ</t>
    </rPh>
    <rPh sb="5" eb="7">
      <t>シンヨウ</t>
    </rPh>
    <rPh sb="7" eb="9">
      <t>キキン</t>
    </rPh>
    <rPh sb="9" eb="11">
      <t>キョウカイ</t>
    </rPh>
    <phoneticPr fontId="31"/>
  </si>
  <si>
    <t>地方公共団体金融機構</t>
    <rPh sb="0" eb="2">
      <t>チホウ</t>
    </rPh>
    <rPh sb="2" eb="4">
      <t>コウキョウ</t>
    </rPh>
    <rPh sb="4" eb="6">
      <t>ダンタイ</t>
    </rPh>
    <rPh sb="6" eb="8">
      <t>キンユウ</t>
    </rPh>
    <rPh sb="8" eb="10">
      <t>キコウ</t>
    </rPh>
    <phoneticPr fontId="31"/>
  </si>
  <si>
    <t>公益社団法人あおもり農林業支援センター</t>
    <rPh sb="0" eb="2">
      <t>コウエキ</t>
    </rPh>
    <rPh sb="2" eb="4">
      <t>シャダン</t>
    </rPh>
    <rPh sb="4" eb="6">
      <t>ホウジン</t>
    </rPh>
    <rPh sb="10" eb="13">
      <t>ノウリンギョウ</t>
    </rPh>
    <rPh sb="13" eb="15">
      <t>シエン</t>
    </rPh>
    <phoneticPr fontId="31"/>
  </si>
  <si>
    <t>青森県信用保証協会</t>
    <rPh sb="0" eb="3">
      <t>アオモリケン</t>
    </rPh>
    <rPh sb="3" eb="5">
      <t>シンヨウ</t>
    </rPh>
    <rPh sb="5" eb="7">
      <t>ホショウ</t>
    </rPh>
    <rPh sb="7" eb="9">
      <t>キョウカイ</t>
    </rPh>
    <phoneticPr fontId="31"/>
  </si>
  <si>
    <t>公益財団法人　青森県建設技術センター</t>
    <rPh sb="0" eb="2">
      <t>コウエキ</t>
    </rPh>
    <rPh sb="2" eb="4">
      <t>ザイダン</t>
    </rPh>
    <rPh sb="4" eb="6">
      <t>ホウジン</t>
    </rPh>
    <rPh sb="7" eb="10">
      <t>アオモリケン</t>
    </rPh>
    <rPh sb="10" eb="12">
      <t>ケンセツ</t>
    </rPh>
    <rPh sb="12" eb="14">
      <t>ギジュツ</t>
    </rPh>
    <phoneticPr fontId="31"/>
  </si>
  <si>
    <t>減債基金</t>
    <rPh sb="0" eb="2">
      <t>ゲンサイ</t>
    </rPh>
    <rPh sb="2" eb="4">
      <t>キキン</t>
    </rPh>
    <phoneticPr fontId="4"/>
  </si>
  <si>
    <t>財政調整基金</t>
    <rPh sb="0" eb="2">
      <t>ザイセイ</t>
    </rPh>
    <rPh sb="2" eb="4">
      <t>チョウセイ</t>
    </rPh>
    <rPh sb="4" eb="6">
      <t>キキン</t>
    </rPh>
    <phoneticPr fontId="4"/>
  </si>
  <si>
    <t>人材育成基金</t>
    <rPh sb="0" eb="2">
      <t>ジンザイ</t>
    </rPh>
    <rPh sb="2" eb="4">
      <t>イクセイ</t>
    </rPh>
    <rPh sb="4" eb="6">
      <t>キキン</t>
    </rPh>
    <phoneticPr fontId="4"/>
  </si>
  <si>
    <t>福祉基金</t>
    <rPh sb="0" eb="2">
      <t>フクシ</t>
    </rPh>
    <rPh sb="2" eb="4">
      <t>キキン</t>
    </rPh>
    <phoneticPr fontId="4"/>
  </si>
  <si>
    <t>公共施設等整備基金</t>
    <rPh sb="0" eb="2">
      <t>コウキョウ</t>
    </rPh>
    <rPh sb="2" eb="4">
      <t>シセツ</t>
    </rPh>
    <rPh sb="4" eb="5">
      <t>トウ</t>
    </rPh>
    <rPh sb="5" eb="7">
      <t>セイビ</t>
    </rPh>
    <rPh sb="7" eb="9">
      <t>キキン</t>
    </rPh>
    <phoneticPr fontId="4"/>
  </si>
  <si>
    <t>学校施設整備基金</t>
    <rPh sb="0" eb="2">
      <t>ガッコウ</t>
    </rPh>
    <rPh sb="2" eb="4">
      <t>シセツ</t>
    </rPh>
    <rPh sb="4" eb="6">
      <t>セイビ</t>
    </rPh>
    <rPh sb="6" eb="8">
      <t>キキン</t>
    </rPh>
    <phoneticPr fontId="4"/>
  </si>
  <si>
    <t>スポーツ振興基金</t>
    <rPh sb="4" eb="6">
      <t>シンコウ</t>
    </rPh>
    <rPh sb="6" eb="8">
      <t>キキン</t>
    </rPh>
    <phoneticPr fontId="4"/>
  </si>
  <si>
    <t>奨学金貸付金</t>
    <rPh sb="0" eb="3">
      <t>ショウガクキン</t>
    </rPh>
    <rPh sb="3" eb="5">
      <t>カシツケ</t>
    </rPh>
    <rPh sb="5" eb="6">
      <t>キン</t>
    </rPh>
    <phoneticPr fontId="4"/>
  </si>
  <si>
    <t>奨学金貸付金</t>
  </si>
  <si>
    <t>老人居室整備資金貸付金</t>
  </si>
  <si>
    <t>町民税　個人</t>
    <rPh sb="0" eb="2">
      <t>チョウミン</t>
    </rPh>
    <rPh sb="2" eb="3">
      <t>ゼイ</t>
    </rPh>
    <rPh sb="4" eb="6">
      <t>コジン</t>
    </rPh>
    <phoneticPr fontId="4"/>
  </si>
  <si>
    <t>町民税　法人</t>
    <rPh sb="0" eb="2">
      <t>チョウミン</t>
    </rPh>
    <rPh sb="2" eb="3">
      <t>ゼイ</t>
    </rPh>
    <rPh sb="4" eb="6">
      <t>ホウジン</t>
    </rPh>
    <phoneticPr fontId="4"/>
  </si>
  <si>
    <t>固定資産税</t>
    <rPh sb="0" eb="2">
      <t>コテイ</t>
    </rPh>
    <rPh sb="2" eb="5">
      <t>シサンゼイ</t>
    </rPh>
    <phoneticPr fontId="4"/>
  </si>
  <si>
    <t>軽自動車税</t>
    <rPh sb="0" eb="4">
      <t>ケイジドウシャ</t>
    </rPh>
    <rPh sb="4" eb="5">
      <t>ゼイ</t>
    </rPh>
    <phoneticPr fontId="4"/>
  </si>
  <si>
    <t>保育料滞納繰越</t>
  </si>
  <si>
    <t>その他の未収金</t>
    <rPh sb="2" eb="3">
      <t>タ</t>
    </rPh>
    <rPh sb="4" eb="6">
      <t>ミシュウ</t>
    </rPh>
    <rPh sb="6" eb="7">
      <t>キン</t>
    </rPh>
    <phoneticPr fontId="6"/>
  </si>
  <si>
    <t>住宅使用料滞納繰越</t>
  </si>
  <si>
    <t>高齢者整備資金貸付金利子収入</t>
  </si>
  <si>
    <t>奨学金貸付金元金収入</t>
  </si>
  <si>
    <t>(参考)_x000D_
加重平均_x000D_
利率</t>
  </si>
  <si>
    <t>徴収不能引当金（固定資産）</t>
    <rPh sb="8" eb="10">
      <t>コテイ</t>
    </rPh>
    <rPh sb="10" eb="12">
      <t>シサン</t>
    </rPh>
    <phoneticPr fontId="14"/>
  </si>
  <si>
    <t>徴収不能引当金（流動資産）</t>
    <rPh sb="8" eb="10">
      <t>リュウドウ</t>
    </rPh>
    <rPh sb="10" eb="12">
      <t>シサン</t>
    </rPh>
    <phoneticPr fontId="14"/>
  </si>
  <si>
    <t>退職手当引当金</t>
    <phoneticPr fontId="14"/>
  </si>
  <si>
    <t>損失補償等引当金</t>
    <phoneticPr fontId="14"/>
  </si>
  <si>
    <t>賞与等引当金</t>
  </si>
  <si>
    <t>弘前地区消防事務組合負担金</t>
  </si>
  <si>
    <t>後期高齢者医療広域連合負担金（療養給付費）</t>
  </si>
  <si>
    <t>一般財団法人板柳町産業振興公社りんごワーク研究所交付金</t>
  </si>
  <si>
    <t>弘前地区環境整備事務組合負担金</t>
  </si>
  <si>
    <t>農地維持支払交付金</t>
  </si>
  <si>
    <t>町転作団地化育成支援事業費補助金</t>
  </si>
  <si>
    <t>町社会福祉協議会補助金</t>
  </si>
  <si>
    <t>西北五広域福祉事務組合負担金</t>
  </si>
  <si>
    <t>町税</t>
    <rPh sb="0" eb="2">
      <t>チョウゼイ</t>
    </rPh>
    <phoneticPr fontId="14"/>
  </si>
  <si>
    <t>利子割交付金</t>
    <rPh sb="0" eb="2">
      <t>リシ</t>
    </rPh>
    <rPh sb="2" eb="3">
      <t>ワリ</t>
    </rPh>
    <rPh sb="3" eb="6">
      <t>コウフキン</t>
    </rPh>
    <phoneticPr fontId="14"/>
  </si>
  <si>
    <t>配当割交付金</t>
    <rPh sb="0" eb="2">
      <t>ハイトウ</t>
    </rPh>
    <rPh sb="2" eb="3">
      <t>ワリ</t>
    </rPh>
    <rPh sb="3" eb="6">
      <t>コウフキン</t>
    </rPh>
    <phoneticPr fontId="14"/>
  </si>
  <si>
    <t>株式等譲渡所得割交付金</t>
    <rPh sb="0" eb="2">
      <t>カブシキ</t>
    </rPh>
    <rPh sb="2" eb="3">
      <t>トウ</t>
    </rPh>
    <rPh sb="3" eb="5">
      <t>ジョウト</t>
    </rPh>
    <rPh sb="5" eb="7">
      <t>ショトク</t>
    </rPh>
    <rPh sb="7" eb="8">
      <t>ワリ</t>
    </rPh>
    <rPh sb="8" eb="11">
      <t>コウフキン</t>
    </rPh>
    <phoneticPr fontId="14"/>
  </si>
  <si>
    <t>地方特例交付金</t>
    <rPh sb="0" eb="2">
      <t>チホウ</t>
    </rPh>
    <rPh sb="2" eb="4">
      <t>トクレイ</t>
    </rPh>
    <rPh sb="4" eb="7">
      <t>コウフキン</t>
    </rPh>
    <phoneticPr fontId="14"/>
  </si>
  <si>
    <t>交通安全対策特別交付金</t>
    <rPh sb="0" eb="4">
      <t>コウツウアンゼン</t>
    </rPh>
    <rPh sb="4" eb="6">
      <t>タイサク</t>
    </rPh>
    <rPh sb="6" eb="8">
      <t>トクベツ</t>
    </rPh>
    <rPh sb="8" eb="11">
      <t>コウフキン</t>
    </rPh>
    <phoneticPr fontId="14"/>
  </si>
  <si>
    <t>分担金及び負担金</t>
    <rPh sb="0" eb="3">
      <t>ブンタンキン</t>
    </rPh>
    <rPh sb="3" eb="4">
      <t>オヨ</t>
    </rPh>
    <rPh sb="5" eb="8">
      <t>フタンキン</t>
    </rPh>
    <phoneticPr fontId="14"/>
  </si>
  <si>
    <t>寄附金</t>
    <rPh sb="0" eb="3">
      <t>キフキン</t>
    </rPh>
    <phoneticPr fontId="14"/>
  </si>
  <si>
    <t>長期延滞債権及び未収金の増減分</t>
    <rPh sb="0" eb="6">
      <t>チョウキエンタイサイケン</t>
    </rPh>
    <rPh sb="6" eb="7">
      <t>オヨ</t>
    </rPh>
    <rPh sb="8" eb="11">
      <t>ミシュウキン</t>
    </rPh>
    <rPh sb="12" eb="14">
      <t>ゾウゲン</t>
    </rPh>
    <rPh sb="14" eb="15">
      <t>ブン</t>
    </rPh>
    <phoneticPr fontId="14"/>
  </si>
  <si>
    <t>県支出金</t>
    <rPh sb="0" eb="1">
      <t>ケン</t>
    </rPh>
    <rPh sb="1" eb="4">
      <t>シシュツキン</t>
    </rPh>
    <phoneticPr fontId="14"/>
  </si>
  <si>
    <t>【未収金】
税等未収金</t>
    <rPh sb="6" eb="11">
      <t>ゼイトウミシュウキン</t>
    </rPh>
    <phoneticPr fontId="14"/>
  </si>
  <si>
    <t>　一般会計</t>
    <rPh sb="1" eb="3">
      <t>イッパン</t>
    </rPh>
    <rPh sb="3" eb="5">
      <t>カイケイ</t>
    </rPh>
    <phoneticPr fontId="14"/>
  </si>
  <si>
    <t>町民税　個人</t>
    <rPh sb="0" eb="2">
      <t>チョウミン</t>
    </rPh>
    <rPh sb="2" eb="3">
      <t>ゼイ</t>
    </rPh>
    <rPh sb="4" eb="6">
      <t>コジン</t>
    </rPh>
    <phoneticPr fontId="32"/>
  </si>
  <si>
    <t>町民税　法人</t>
    <rPh sb="0" eb="2">
      <t>チョウミン</t>
    </rPh>
    <rPh sb="2" eb="3">
      <t>ゼイ</t>
    </rPh>
    <rPh sb="4" eb="6">
      <t>ホウジン</t>
    </rPh>
    <phoneticPr fontId="32"/>
  </si>
  <si>
    <t>固定資産税</t>
    <rPh sb="0" eb="2">
      <t>コテイ</t>
    </rPh>
    <rPh sb="2" eb="5">
      <t>シサンゼイ</t>
    </rPh>
    <phoneticPr fontId="32"/>
  </si>
  <si>
    <t>軽自動車税</t>
    <rPh sb="0" eb="4">
      <t>ケイジドウシャ</t>
    </rPh>
    <rPh sb="4" eb="5">
      <t>ゼイ</t>
    </rPh>
    <phoneticPr fontId="32"/>
  </si>
  <si>
    <t>　国民健康保険特別会計</t>
    <rPh sb="1" eb="3">
      <t>コクミン</t>
    </rPh>
    <rPh sb="3" eb="5">
      <t>ケンコウ</t>
    </rPh>
    <rPh sb="5" eb="7">
      <t>ホケン</t>
    </rPh>
    <rPh sb="7" eb="9">
      <t>トクベツ</t>
    </rPh>
    <rPh sb="9" eb="11">
      <t>カイケイ</t>
    </rPh>
    <phoneticPr fontId="14"/>
  </si>
  <si>
    <t>一般被保険者　</t>
    <rPh sb="0" eb="2">
      <t>イッパン</t>
    </rPh>
    <rPh sb="2" eb="6">
      <t>ヒホケンシャ</t>
    </rPh>
    <phoneticPr fontId="10"/>
  </si>
  <si>
    <t>　介護保険特別会計</t>
    <rPh sb="1" eb="9">
      <t>カイゴホケントクベツカイケイ</t>
    </rPh>
    <phoneticPr fontId="14"/>
  </si>
  <si>
    <t>第1号被保険者保険料 普通徴収</t>
    <rPh sb="0" eb="1">
      <t>ダイ</t>
    </rPh>
    <rPh sb="2" eb="3">
      <t>ゴウ</t>
    </rPh>
    <rPh sb="3" eb="7">
      <t>ヒホケンシャ</t>
    </rPh>
    <rPh sb="7" eb="9">
      <t>ホケン</t>
    </rPh>
    <rPh sb="9" eb="10">
      <t>リョウ</t>
    </rPh>
    <rPh sb="11" eb="13">
      <t>フツウ</t>
    </rPh>
    <rPh sb="13" eb="15">
      <t>チョウシュウ</t>
    </rPh>
    <phoneticPr fontId="10"/>
  </si>
  <si>
    <t>　後期高齢者医療特別会計</t>
    <rPh sb="1" eb="12">
      <t>コウキコウレイシャイリョウトクベツカイケイ</t>
    </rPh>
    <phoneticPr fontId="14"/>
  </si>
  <si>
    <t>後期高齢者医療保険料</t>
    <rPh sb="0" eb="2">
      <t>コウキ</t>
    </rPh>
    <rPh sb="2" eb="5">
      <t>コウレイシャ</t>
    </rPh>
    <rPh sb="5" eb="7">
      <t>イリョウ</t>
    </rPh>
    <rPh sb="7" eb="9">
      <t>ホケン</t>
    </rPh>
    <rPh sb="9" eb="10">
      <t>リョウ</t>
    </rPh>
    <phoneticPr fontId="10"/>
  </si>
  <si>
    <t>その他の未収金</t>
    <rPh sb="2" eb="3">
      <t>タ</t>
    </rPh>
    <rPh sb="4" eb="6">
      <t>ミシュウ</t>
    </rPh>
    <rPh sb="6" eb="7">
      <t>キン</t>
    </rPh>
    <phoneticPr fontId="14"/>
  </si>
  <si>
    <t>　一般会計</t>
    <rPh sb="1" eb="5">
      <t>イッパンカイケイ</t>
    </rPh>
    <phoneticPr fontId="14"/>
  </si>
  <si>
    <t>　国民健康保険特別会計</t>
    <phoneticPr fontId="14"/>
  </si>
  <si>
    <t>一般被保険者　</t>
    <rPh sb="0" eb="2">
      <t>イッパン</t>
    </rPh>
    <rPh sb="2" eb="6">
      <t>ヒホケンシャ</t>
    </rPh>
    <phoneticPr fontId="32"/>
  </si>
  <si>
    <t>第1号被保険者保険料 普通徴収</t>
    <rPh sb="0" eb="1">
      <t>ダイ</t>
    </rPh>
    <rPh sb="2" eb="3">
      <t>ゴウ</t>
    </rPh>
    <rPh sb="3" eb="7">
      <t>ヒホケンシャ</t>
    </rPh>
    <rPh sb="7" eb="9">
      <t>ホケン</t>
    </rPh>
    <rPh sb="9" eb="10">
      <t>リョウ</t>
    </rPh>
    <rPh sb="11" eb="13">
      <t>フツウ</t>
    </rPh>
    <rPh sb="13" eb="15">
      <t>チョウシュウ</t>
    </rPh>
    <phoneticPr fontId="32"/>
  </si>
  <si>
    <t>　後期高齢者医療特別会計</t>
    <rPh sb="1" eb="3">
      <t>コウキ</t>
    </rPh>
    <rPh sb="3" eb="6">
      <t>コウレイシャ</t>
    </rPh>
    <rPh sb="6" eb="8">
      <t>イリョウ</t>
    </rPh>
    <rPh sb="8" eb="10">
      <t>トクベツ</t>
    </rPh>
    <rPh sb="10" eb="12">
      <t>カイケイ</t>
    </rPh>
    <phoneticPr fontId="14"/>
  </si>
  <si>
    <t>後期高齢者医療保険料</t>
  </si>
  <si>
    <t>　板柳中央病院事業会計</t>
    <rPh sb="1" eb="3">
      <t>イタヤナギ</t>
    </rPh>
    <rPh sb="3" eb="5">
      <t>チュウオウ</t>
    </rPh>
    <rPh sb="5" eb="7">
      <t>ビョウイン</t>
    </rPh>
    <rPh sb="7" eb="9">
      <t>ジギョウ</t>
    </rPh>
    <rPh sb="9" eb="11">
      <t>カイケイ</t>
    </rPh>
    <phoneticPr fontId="14"/>
  </si>
  <si>
    <t>　公共下水道事業会計</t>
    <phoneticPr fontId="14"/>
  </si>
  <si>
    <t>一般会計　　計</t>
    <rPh sb="0" eb="2">
      <t>イッパン</t>
    </rPh>
    <rPh sb="2" eb="4">
      <t>カイケイ</t>
    </rPh>
    <phoneticPr fontId="14"/>
  </si>
  <si>
    <t>一般被保険者診療報酬</t>
  </si>
  <si>
    <t>一般被保険者高額療養費</t>
  </si>
  <si>
    <t>介護納付費負担金</t>
  </si>
  <si>
    <t>国民健康保険事業特別会計　　計</t>
    <phoneticPr fontId="14"/>
  </si>
  <si>
    <t>保険料等負担金</t>
  </si>
  <si>
    <t xml:space="preserve"> 後期高齢者医療特別会計　計</t>
    <rPh sb="1" eb="8">
      <t>コウキコウレイシャイリョウ</t>
    </rPh>
    <rPh sb="8" eb="12">
      <t>トクベツカイケイ</t>
    </rPh>
    <phoneticPr fontId="14"/>
  </si>
  <si>
    <t>居宅介護サービス給付費</t>
  </si>
  <si>
    <t>施設介護サービス給付費</t>
  </si>
  <si>
    <t>地域密着型介護サービス給付費</t>
  </si>
  <si>
    <t>介護保険特別会計　計</t>
    <phoneticPr fontId="14"/>
  </si>
  <si>
    <t>水道事業会計　計</t>
    <rPh sb="0" eb="2">
      <t>スイドウ</t>
    </rPh>
    <rPh sb="2" eb="4">
      <t>ジギョウ</t>
    </rPh>
    <phoneticPr fontId="14"/>
  </si>
  <si>
    <t>公共下水事業会計　計</t>
    <rPh sb="0" eb="2">
      <t>コウキョウ</t>
    </rPh>
    <rPh sb="2" eb="4">
      <t>ゲスイ</t>
    </rPh>
    <rPh sb="4" eb="6">
      <t>ジギョウ</t>
    </rPh>
    <phoneticPr fontId="14"/>
  </si>
  <si>
    <t>全体会計相殺　計</t>
    <rPh sb="0" eb="2">
      <t>ゼンタイ</t>
    </rPh>
    <rPh sb="2" eb="4">
      <t>カイケイ</t>
    </rPh>
    <rPh sb="4" eb="6">
      <t>ソウサイ</t>
    </rPh>
    <phoneticPr fontId="14"/>
  </si>
  <si>
    <t>保険税</t>
    <rPh sb="0" eb="2">
      <t>ホケン</t>
    </rPh>
    <rPh sb="2" eb="3">
      <t>ゼイ</t>
    </rPh>
    <phoneticPr fontId="14"/>
  </si>
  <si>
    <t>他会計繰入金</t>
    <rPh sb="0" eb="1">
      <t>ホカ</t>
    </rPh>
    <rPh sb="1" eb="3">
      <t>カイケイ</t>
    </rPh>
    <rPh sb="3" eb="5">
      <t>クリイレ</t>
    </rPh>
    <rPh sb="5" eb="6">
      <t>キン</t>
    </rPh>
    <phoneticPr fontId="14"/>
  </si>
  <si>
    <t>国民健康保険事業特別会計　計</t>
    <rPh sb="0" eb="6">
      <t>コクミンケンコウホケン</t>
    </rPh>
    <rPh sb="6" eb="12">
      <t>ジギョウトクベツカイケイ</t>
    </rPh>
    <rPh sb="13" eb="14">
      <t>ケイ</t>
    </rPh>
    <phoneticPr fontId="14"/>
  </si>
  <si>
    <t>後期高齢者医療保険料</t>
    <rPh sb="0" eb="2">
      <t>コウキ</t>
    </rPh>
    <rPh sb="2" eb="5">
      <t>コウレイシャ</t>
    </rPh>
    <rPh sb="5" eb="7">
      <t>イリョウ</t>
    </rPh>
    <rPh sb="7" eb="10">
      <t>ホケンリョウ</t>
    </rPh>
    <phoneticPr fontId="14"/>
  </si>
  <si>
    <t>繰入金</t>
    <rPh sb="0" eb="3">
      <t>クリイレキン</t>
    </rPh>
    <phoneticPr fontId="14"/>
  </si>
  <si>
    <t>後期高齢者医療特別会計　計</t>
    <rPh sb="0" eb="2">
      <t>コウキ</t>
    </rPh>
    <rPh sb="2" eb="5">
      <t>コウレイシャ</t>
    </rPh>
    <rPh sb="5" eb="7">
      <t>イリョウ</t>
    </rPh>
    <rPh sb="7" eb="9">
      <t>トクベツ</t>
    </rPh>
    <rPh sb="9" eb="11">
      <t>カイケイ</t>
    </rPh>
    <rPh sb="12" eb="13">
      <t>ケイ</t>
    </rPh>
    <phoneticPr fontId="14"/>
  </si>
  <si>
    <t>保険料</t>
    <rPh sb="0" eb="3">
      <t>ホケンリョウ</t>
    </rPh>
    <phoneticPr fontId="14"/>
  </si>
  <si>
    <t>一般会計繰入金</t>
    <rPh sb="0" eb="7">
      <t>イッパンカイケイクリイレキン</t>
    </rPh>
    <phoneticPr fontId="14"/>
  </si>
  <si>
    <t>介護保険特別会計　計</t>
    <rPh sb="0" eb="2">
      <t>カイゴ</t>
    </rPh>
    <rPh sb="2" eb="4">
      <t>ホケン</t>
    </rPh>
    <rPh sb="4" eb="6">
      <t>トクベツ</t>
    </rPh>
    <rPh sb="6" eb="8">
      <t>カイケイ</t>
    </rPh>
    <rPh sb="9" eb="10">
      <t>ケイ</t>
    </rPh>
    <phoneticPr fontId="14"/>
  </si>
  <si>
    <t>他会計負担金及び補助金</t>
    <rPh sb="0" eb="1">
      <t>タ</t>
    </rPh>
    <rPh sb="1" eb="3">
      <t>カイケイ</t>
    </rPh>
    <rPh sb="3" eb="6">
      <t>フタンキン</t>
    </rPh>
    <rPh sb="6" eb="7">
      <t>オヨ</t>
    </rPh>
    <rPh sb="8" eb="11">
      <t>ホジョキン</t>
    </rPh>
    <phoneticPr fontId="14"/>
  </si>
  <si>
    <t>国民健康保険板柳中央病院　計</t>
    <rPh sb="0" eb="2">
      <t>コクミン</t>
    </rPh>
    <rPh sb="2" eb="4">
      <t>ケンコウ</t>
    </rPh>
    <rPh sb="4" eb="6">
      <t>ホケン</t>
    </rPh>
    <rPh sb="6" eb="12">
      <t>イタヤナギチュウオウビョウイン</t>
    </rPh>
    <rPh sb="13" eb="14">
      <t>ケイ</t>
    </rPh>
    <phoneticPr fontId="14"/>
  </si>
  <si>
    <t>水道事業会計　計</t>
    <rPh sb="0" eb="2">
      <t>スイドウ</t>
    </rPh>
    <rPh sb="2" eb="4">
      <t>ジギョウ</t>
    </rPh>
    <rPh sb="4" eb="6">
      <t>カイケイ</t>
    </rPh>
    <rPh sb="7" eb="8">
      <t>ケイ</t>
    </rPh>
    <phoneticPr fontId="14"/>
  </si>
  <si>
    <t>公共下水道事業会計　計</t>
    <rPh sb="0" eb="2">
      <t>コウキョウ</t>
    </rPh>
    <rPh sb="2" eb="3">
      <t>シタ</t>
    </rPh>
    <rPh sb="3" eb="5">
      <t>スイドウ</t>
    </rPh>
    <rPh sb="5" eb="7">
      <t>ジギョウ</t>
    </rPh>
    <rPh sb="7" eb="9">
      <t>カイケイ</t>
    </rPh>
    <rPh sb="10" eb="11">
      <t>ケイ</t>
    </rPh>
    <phoneticPr fontId="14"/>
  </si>
  <si>
    <t>全体会計相殺</t>
    <rPh sb="0" eb="2">
      <t>ゼンタイ</t>
    </rPh>
    <rPh sb="2" eb="4">
      <t>カイケイ</t>
    </rPh>
    <rPh sb="4" eb="6">
      <t>ソウサイ</t>
    </rPh>
    <phoneticPr fontId="14"/>
  </si>
  <si>
    <t>全体会計</t>
    <rPh sb="0" eb="2">
      <t>ゼンタイ</t>
    </rPh>
    <rPh sb="2" eb="4">
      <t>カイケイ</t>
    </rPh>
    <phoneticPr fontId="14"/>
  </si>
  <si>
    <t>一般社団法人板柳町産業振興公社りんごワーク研究所</t>
  </si>
  <si>
    <t>　　　市場価格のない投資及び出資金のうち、連結対象団体（会計）に対するものについて、実質価額が著しく低下した場合における実質価額と</t>
    <rPh sb="3" eb="5">
      <t>シジョウ</t>
    </rPh>
    <rPh sb="5" eb="7">
      <t>カカク</t>
    </rPh>
    <rPh sb="10" eb="12">
      <t>トウシ</t>
    </rPh>
    <rPh sb="12" eb="13">
      <t>オヨ</t>
    </rPh>
    <rPh sb="14" eb="17">
      <t>シュッシキン</t>
    </rPh>
    <rPh sb="21" eb="23">
      <t>レンケツ</t>
    </rPh>
    <rPh sb="23" eb="25">
      <t>タイショウ</t>
    </rPh>
    <rPh sb="25" eb="27">
      <t>ダンタイ</t>
    </rPh>
    <rPh sb="28" eb="30">
      <t>カイケイ</t>
    </rPh>
    <rPh sb="32" eb="33">
      <t>タイ</t>
    </rPh>
    <rPh sb="42" eb="44">
      <t>ジッシツ</t>
    </rPh>
    <rPh sb="44" eb="46">
      <t>カガク</t>
    </rPh>
    <rPh sb="47" eb="48">
      <t>イチジル</t>
    </rPh>
    <rPh sb="50" eb="52">
      <t>テイカ</t>
    </rPh>
    <rPh sb="54" eb="56">
      <t>バアイ</t>
    </rPh>
    <rPh sb="60" eb="62">
      <t>ジッシツ</t>
    </rPh>
    <rPh sb="62" eb="64">
      <t>カガク</t>
    </rPh>
    <phoneticPr fontId="2"/>
  </si>
  <si>
    <t>　　取得価額との差額を計上しています。</t>
    <rPh sb="2" eb="4">
      <t>シュトク</t>
    </rPh>
    <rPh sb="4" eb="6">
      <t>カガク</t>
    </rPh>
    <rPh sb="8" eb="10">
      <t>サガク</t>
    </rPh>
    <rPh sb="11" eb="13">
      <t>ケイジョウ</t>
    </rPh>
    <phoneticPr fontId="2"/>
  </si>
  <si>
    <t>国民健康保険板柳中央病院事業会計</t>
    <rPh sb="0" eb="6">
      <t>コクミンケンコウホケン</t>
    </rPh>
    <rPh sb="6" eb="8">
      <t>イタヤナギ</t>
    </rPh>
    <rPh sb="8" eb="10">
      <t>チュウオウ</t>
    </rPh>
    <rPh sb="10" eb="12">
      <t>ビョウイン</t>
    </rPh>
    <rPh sb="12" eb="16">
      <t>ジギョウカイケイ</t>
    </rPh>
    <phoneticPr fontId="4"/>
  </si>
  <si>
    <t>板柳町水道事業会計</t>
    <rPh sb="0" eb="3">
      <t>イタヤナギマチ</t>
    </rPh>
    <rPh sb="3" eb="5">
      <t>スイドウ</t>
    </rPh>
    <rPh sb="5" eb="7">
      <t>ジギョウ</t>
    </rPh>
    <rPh sb="7" eb="9">
      <t>カイケイ</t>
    </rPh>
    <phoneticPr fontId="4"/>
  </si>
  <si>
    <t xml:space="preserve">  スポーツ振興基金</t>
    <rPh sb="6" eb="8">
      <t>シンコウ</t>
    </rPh>
    <rPh sb="8" eb="10">
      <t>キキン</t>
    </rPh>
    <phoneticPr fontId="4"/>
  </si>
  <si>
    <t xml:space="preserve">  国民健康保険財政調整基金</t>
    <rPh sb="2" eb="8">
      <t>コクミンケンコウホケン</t>
    </rPh>
    <rPh sb="8" eb="14">
      <t>ザイセイチョウセイキキン</t>
    </rPh>
    <phoneticPr fontId="4"/>
  </si>
  <si>
    <t xml:space="preserve">  介護保険財政調整基金</t>
    <rPh sb="2" eb="6">
      <t>カイゴホケン</t>
    </rPh>
    <rPh sb="6" eb="12">
      <t>ザイセイチョウセイキキン</t>
    </rPh>
    <phoneticPr fontId="4"/>
  </si>
  <si>
    <t xml:space="preserve"> 一般会計</t>
    <rPh sb="1" eb="5">
      <t>イッパンカイケイ</t>
    </rPh>
    <phoneticPr fontId="2"/>
  </si>
  <si>
    <t>（一財）りんごワーク研究所</t>
  </si>
  <si>
    <t>津軽みらい農業協同組合</t>
  </si>
  <si>
    <t>（福）板柳町社会福祉協議会</t>
  </si>
  <si>
    <t>一般被保険者医療給付費納付金</t>
  </si>
  <si>
    <t>一般被保険者後期高齢者支援金等納付金</t>
  </si>
  <si>
    <t>支払基金交付金</t>
    <rPh sb="0" eb="2">
      <t>シハライ</t>
    </rPh>
    <rPh sb="2" eb="4">
      <t>キキン</t>
    </rPh>
    <rPh sb="4" eb="7">
      <t>コウフキン</t>
    </rPh>
    <phoneticPr fontId="2"/>
  </si>
  <si>
    <t>保育所費負担金</t>
    <rPh sb="0" eb="2">
      <t>ホイク</t>
    </rPh>
    <rPh sb="2" eb="3">
      <t>ショ</t>
    </rPh>
    <rPh sb="3" eb="4">
      <t>ヒ</t>
    </rPh>
    <rPh sb="4" eb="7">
      <t>フタンキン</t>
    </rPh>
    <phoneticPr fontId="2"/>
  </si>
  <si>
    <t>　　　　　住宅使用料</t>
    <rPh sb="5" eb="7">
      <t>ジュウタク</t>
    </rPh>
    <rPh sb="7" eb="10">
      <t>シヨウリョウ</t>
    </rPh>
    <phoneticPr fontId="2"/>
  </si>
  <si>
    <t>環境性能割交付金</t>
    <rPh sb="0" eb="2">
      <t>カンキョウ</t>
    </rPh>
    <rPh sb="2" eb="4">
      <t>セイノウ</t>
    </rPh>
    <rPh sb="4" eb="5">
      <t>ワリ</t>
    </rPh>
    <rPh sb="5" eb="8">
      <t>コウフキン</t>
    </rPh>
    <phoneticPr fontId="14"/>
  </si>
  <si>
    <t>介護納付金</t>
  </si>
  <si>
    <t>過年度分保険料等負担金</t>
  </si>
  <si>
    <t>　　③　賞与等引当金</t>
    <rPh sb="6" eb="7">
      <t>トウ</t>
    </rPh>
    <phoneticPr fontId="2"/>
  </si>
  <si>
    <t>団体名</t>
    <rPh sb="0" eb="2">
      <t>ダンタイ</t>
    </rPh>
    <rPh sb="2" eb="3">
      <t>メイ</t>
    </rPh>
    <phoneticPr fontId="2"/>
  </si>
  <si>
    <t>板柳町産業振興公社
りんごワーク研究所</t>
  </si>
  <si>
    <t>確定債務額</t>
    <rPh sb="0" eb="2">
      <t>カクテイ</t>
    </rPh>
    <rPh sb="2" eb="4">
      <t>サイム</t>
    </rPh>
    <rPh sb="4" eb="5">
      <t>ガク</t>
    </rPh>
    <phoneticPr fontId="2"/>
  </si>
  <si>
    <t>総額</t>
    <rPh sb="0" eb="2">
      <t>ソウガク</t>
    </rPh>
    <phoneticPr fontId="2"/>
  </si>
  <si>
    <t>(単位：千円)</t>
    <rPh sb="4" eb="5">
      <t>セン</t>
    </rPh>
    <rPh sb="5" eb="6">
      <t>エン</t>
    </rPh>
    <phoneticPr fontId="14"/>
  </si>
  <si>
    <t>10年超</t>
    <phoneticPr fontId="2"/>
  </si>
  <si>
    <t>特定の契約条項が付された地方債等の概要</t>
  </si>
  <si>
    <t>（単位：千円）</t>
    <rPh sb="4" eb="5">
      <t>セン</t>
    </rPh>
    <phoneticPr fontId="14"/>
  </si>
  <si>
    <t>特定の契約条項が_x000D_
付された地方債等残高</t>
  </si>
  <si>
    <t>契約条項の概要</t>
  </si>
  <si>
    <t>-</t>
    <phoneticPr fontId="14"/>
  </si>
  <si>
    <t>※　特定の契約条項とは、特定の条件に合致した場合に支払金利が上昇する場合等をいいます。</t>
  </si>
  <si>
    <t>千円</t>
    <rPh sb="0" eb="2">
      <t>センエン</t>
    </rPh>
    <phoneticPr fontId="2"/>
  </si>
  <si>
    <t>貸借対照表
未計上額</t>
    <rPh sb="0" eb="2">
      <t>タイシャク</t>
    </rPh>
    <rPh sb="2" eb="5">
      <t>タイショウヒョウ</t>
    </rPh>
    <rPh sb="6" eb="9">
      <t>ミケイジョウ</t>
    </rPh>
    <rPh sb="9" eb="10">
      <t>ガク</t>
    </rPh>
    <phoneticPr fontId="2"/>
  </si>
  <si>
    <t>計</t>
    <rPh sb="0" eb="1">
      <t>ケイ</t>
    </rPh>
    <phoneticPr fontId="2"/>
  </si>
  <si>
    <t>損失補償等引当金
計上額</t>
    <rPh sb="0" eb="2">
      <t>ソンシツ</t>
    </rPh>
    <rPh sb="2" eb="4">
      <t>ホショウ</t>
    </rPh>
    <rPh sb="4" eb="5">
      <t>トウ</t>
    </rPh>
    <rPh sb="5" eb="7">
      <t>ヒキアテ</t>
    </rPh>
    <rPh sb="7" eb="8">
      <t>キン</t>
    </rPh>
    <rPh sb="9" eb="11">
      <t>ケイジョウ</t>
    </rPh>
    <rPh sb="11" eb="12">
      <t>ガク</t>
    </rPh>
    <phoneticPr fontId="2"/>
  </si>
  <si>
    <t>履行すべき額が確定していない
損失補償債務等</t>
    <rPh sb="0" eb="2">
      <t>リコウ</t>
    </rPh>
    <rPh sb="5" eb="6">
      <t>ガク</t>
    </rPh>
    <rPh sb="7" eb="9">
      <t>カクテイ</t>
    </rPh>
    <rPh sb="15" eb="17">
      <t>ソンシツ</t>
    </rPh>
    <rPh sb="17" eb="19">
      <t>ホショウ</t>
    </rPh>
    <rPh sb="19" eb="22">
      <t>サイムナド</t>
    </rPh>
    <phoneticPr fontId="2"/>
  </si>
  <si>
    <t>　　②　既存の決算情報との関連性</t>
    <rPh sb="4" eb="6">
      <t>キゾン</t>
    </rPh>
    <rPh sb="7" eb="9">
      <t>ケッサン</t>
    </rPh>
    <rPh sb="9" eb="11">
      <t>ジョウホウ</t>
    </rPh>
    <rPh sb="13" eb="16">
      <t>カンレンセイ</t>
    </rPh>
    <phoneticPr fontId="2"/>
  </si>
  <si>
    <t>歳入歳出決算書</t>
    <rPh sb="0" eb="7">
      <t>サイニュウサイシュツケッサンショ</t>
    </rPh>
    <phoneticPr fontId="2"/>
  </si>
  <si>
    <t>繰越金に伴う差額</t>
    <rPh sb="0" eb="2">
      <t>クリコシ</t>
    </rPh>
    <rPh sb="2" eb="3">
      <t>キン</t>
    </rPh>
    <rPh sb="4" eb="5">
      <t>トモナ</t>
    </rPh>
    <rPh sb="6" eb="8">
      <t>サガク</t>
    </rPh>
    <phoneticPr fontId="2"/>
  </si>
  <si>
    <t>資金収支計算書</t>
    <rPh sb="0" eb="2">
      <t>シキン</t>
    </rPh>
    <rPh sb="2" eb="4">
      <t>シュウシ</t>
    </rPh>
    <rPh sb="4" eb="7">
      <t>ケイサンショ</t>
    </rPh>
    <phoneticPr fontId="2"/>
  </si>
  <si>
    <t>収入（歳入）</t>
    <rPh sb="0" eb="2">
      <t>シュウニュウ</t>
    </rPh>
    <rPh sb="3" eb="5">
      <t>サイニュウ</t>
    </rPh>
    <phoneticPr fontId="2"/>
  </si>
  <si>
    <t>支出（歳出）</t>
    <rPh sb="0" eb="2">
      <t>シシュツ</t>
    </rPh>
    <rPh sb="3" eb="5">
      <t>サイシュツ</t>
    </rPh>
    <phoneticPr fontId="2"/>
  </si>
  <si>
    <t>　歳入歳出決算書では繰越金を収入として計上しますが、公会計では計上しないため、その分だけ相違します。</t>
    <rPh sb="1" eb="8">
      <t>サイニュウサイシュツケッサンショ</t>
    </rPh>
    <rPh sb="10" eb="13">
      <t>クリコシキン</t>
    </rPh>
    <rPh sb="14" eb="16">
      <t>シュウニュウ</t>
    </rPh>
    <rPh sb="19" eb="21">
      <t>ケイジョウ</t>
    </rPh>
    <rPh sb="26" eb="27">
      <t>コウ</t>
    </rPh>
    <rPh sb="27" eb="29">
      <t>カイケイ</t>
    </rPh>
    <rPh sb="31" eb="33">
      <t>ケイジョウ</t>
    </rPh>
    <rPh sb="41" eb="42">
      <t>ブン</t>
    </rPh>
    <rPh sb="44" eb="46">
      <t>ソウイ</t>
    </rPh>
    <phoneticPr fontId="2"/>
  </si>
  <si>
    <t>　　③　資金収支計算書の業務活動収支と純資産変動計算書の本年度差額との差額の内訳</t>
    <rPh sb="4" eb="6">
      <t>シキン</t>
    </rPh>
    <rPh sb="6" eb="8">
      <t>シュウシ</t>
    </rPh>
    <rPh sb="8" eb="11">
      <t>ケイサンショ</t>
    </rPh>
    <rPh sb="12" eb="14">
      <t>ギョウム</t>
    </rPh>
    <rPh sb="14" eb="16">
      <t>カツドウ</t>
    </rPh>
    <rPh sb="16" eb="18">
      <t>シュウシ</t>
    </rPh>
    <rPh sb="19" eb="24">
      <t>ジュンシサンヘンドウ</t>
    </rPh>
    <rPh sb="24" eb="27">
      <t>ケイサンショ</t>
    </rPh>
    <rPh sb="28" eb="31">
      <t>ホンネンド</t>
    </rPh>
    <rPh sb="31" eb="33">
      <t>サガク</t>
    </rPh>
    <rPh sb="35" eb="37">
      <t>サガク</t>
    </rPh>
    <rPh sb="38" eb="40">
      <t>ウチワケ</t>
    </rPh>
    <phoneticPr fontId="2"/>
  </si>
  <si>
    <t>　業務活動収支</t>
    <rPh sb="1" eb="3">
      <t>ギョウム</t>
    </rPh>
    <rPh sb="3" eb="5">
      <t>カツドウ</t>
    </rPh>
    <rPh sb="5" eb="7">
      <t>シュウシ</t>
    </rPh>
    <phoneticPr fontId="2"/>
  </si>
  <si>
    <t>　投資活動収入の国県等補助金収入</t>
    <rPh sb="1" eb="3">
      <t>トウシ</t>
    </rPh>
    <rPh sb="3" eb="5">
      <t>カツドウ</t>
    </rPh>
    <rPh sb="5" eb="7">
      <t>シュウニュウ</t>
    </rPh>
    <rPh sb="8" eb="9">
      <t>クニ</t>
    </rPh>
    <rPh sb="9" eb="11">
      <t>ケンナド</t>
    </rPh>
    <rPh sb="11" eb="14">
      <t>ホジョキン</t>
    </rPh>
    <rPh sb="14" eb="16">
      <t>シュウニュウ</t>
    </rPh>
    <phoneticPr fontId="2"/>
  </si>
  <si>
    <t>　未収債権額の増加（減少）</t>
    <rPh sb="1" eb="3">
      <t>ミシュウ</t>
    </rPh>
    <rPh sb="3" eb="5">
      <t>サイケン</t>
    </rPh>
    <rPh sb="5" eb="6">
      <t>ガク</t>
    </rPh>
    <rPh sb="7" eb="9">
      <t>ゾウカ</t>
    </rPh>
    <rPh sb="10" eb="12">
      <t>ゲンショウ</t>
    </rPh>
    <phoneticPr fontId="2"/>
  </si>
  <si>
    <t>　未払債務額の増加（減少）</t>
    <rPh sb="1" eb="3">
      <t>ミハライ</t>
    </rPh>
    <rPh sb="3" eb="5">
      <t>サイム</t>
    </rPh>
    <rPh sb="5" eb="6">
      <t>ガク</t>
    </rPh>
    <rPh sb="7" eb="9">
      <t>ゾウカ</t>
    </rPh>
    <rPh sb="10" eb="12">
      <t>ゲンショウ</t>
    </rPh>
    <phoneticPr fontId="2"/>
  </si>
  <si>
    <t>　その他の流動資産の増加（減少）</t>
    <rPh sb="3" eb="4">
      <t>タ</t>
    </rPh>
    <rPh sb="5" eb="7">
      <t>リュウドウ</t>
    </rPh>
    <rPh sb="7" eb="9">
      <t>シサン</t>
    </rPh>
    <rPh sb="10" eb="12">
      <t>ゾウカ</t>
    </rPh>
    <rPh sb="13" eb="15">
      <t>ゲンショウ</t>
    </rPh>
    <phoneticPr fontId="2"/>
  </si>
  <si>
    <t>　その他の流動負債の増加（減少）</t>
    <rPh sb="3" eb="4">
      <t>タ</t>
    </rPh>
    <rPh sb="5" eb="7">
      <t>リュウドウ</t>
    </rPh>
    <rPh sb="7" eb="9">
      <t>フサイ</t>
    </rPh>
    <rPh sb="10" eb="12">
      <t>ゾウカ</t>
    </rPh>
    <rPh sb="13" eb="15">
      <t>ゲンショウ</t>
    </rPh>
    <phoneticPr fontId="2"/>
  </si>
  <si>
    <t>　減価償却費</t>
    <rPh sb="1" eb="3">
      <t>ゲンカ</t>
    </rPh>
    <rPh sb="3" eb="5">
      <t>ショウキャク</t>
    </rPh>
    <rPh sb="5" eb="6">
      <t>ヒ</t>
    </rPh>
    <phoneticPr fontId="2"/>
  </si>
  <si>
    <t>　賞与等引当金繰入額（増減額）</t>
    <rPh sb="1" eb="3">
      <t>ショウヨ</t>
    </rPh>
    <rPh sb="3" eb="4">
      <t>トウ</t>
    </rPh>
    <rPh sb="4" eb="6">
      <t>ヒキアテ</t>
    </rPh>
    <rPh sb="6" eb="7">
      <t>キン</t>
    </rPh>
    <rPh sb="7" eb="9">
      <t>クリイレ</t>
    </rPh>
    <rPh sb="9" eb="10">
      <t>ガク</t>
    </rPh>
    <rPh sb="11" eb="14">
      <t>ゾウゲンガク</t>
    </rPh>
    <phoneticPr fontId="2"/>
  </si>
  <si>
    <t>　退職手当引当金繰入金（増減額）</t>
    <rPh sb="1" eb="8">
      <t>タイショクテアテヒキアテキン</t>
    </rPh>
    <rPh sb="8" eb="10">
      <t>クリイレ</t>
    </rPh>
    <rPh sb="10" eb="11">
      <t>キン</t>
    </rPh>
    <rPh sb="12" eb="15">
      <t>ゾウゲンガク</t>
    </rPh>
    <phoneticPr fontId="2"/>
  </si>
  <si>
    <t>　徴収不能引当金繰入額（増減額）</t>
    <rPh sb="1" eb="8">
      <t>チョウシュウフノウヒキアテキン</t>
    </rPh>
    <rPh sb="8" eb="10">
      <t>クリイレ</t>
    </rPh>
    <rPh sb="10" eb="11">
      <t>ガク</t>
    </rPh>
    <rPh sb="12" eb="15">
      <t>ゾウゲンガク</t>
    </rPh>
    <phoneticPr fontId="2"/>
  </si>
  <si>
    <t>純資産変動計算書の本年度差額</t>
    <rPh sb="0" eb="3">
      <t>ジュンシサン</t>
    </rPh>
    <rPh sb="3" eb="5">
      <t>ヘンドウ</t>
    </rPh>
    <rPh sb="5" eb="8">
      <t>ケイサンショ</t>
    </rPh>
    <rPh sb="9" eb="12">
      <t>ホンネンド</t>
    </rPh>
    <rPh sb="12" eb="14">
      <t>サガク</t>
    </rPh>
    <phoneticPr fontId="2"/>
  </si>
  <si>
    <t>歳計剰余金処分</t>
    <rPh sb="0" eb="1">
      <t>トシ</t>
    </rPh>
    <rPh sb="1" eb="2">
      <t>ケイ</t>
    </rPh>
    <rPh sb="2" eb="4">
      <t>ジョウヨ</t>
    </rPh>
    <rPh sb="4" eb="5">
      <t>キン</t>
    </rPh>
    <rPh sb="5" eb="7">
      <t>ショブン</t>
    </rPh>
    <phoneticPr fontId="2"/>
  </si>
  <si>
    <t>　歳計剰余金処分は歳入歳出決算書では除いていますが、公会計では計上するため、その分だけ相違します。</t>
    <rPh sb="1" eb="2">
      <t>トシ</t>
    </rPh>
    <rPh sb="2" eb="3">
      <t>ケイ</t>
    </rPh>
    <rPh sb="3" eb="6">
      <t>ジョウヨキン</t>
    </rPh>
    <rPh sb="6" eb="8">
      <t>ショブン</t>
    </rPh>
    <rPh sb="9" eb="16">
      <t>サイニュウサイシュツケッサンショ</t>
    </rPh>
    <rPh sb="18" eb="19">
      <t>ノゾ</t>
    </rPh>
    <rPh sb="26" eb="27">
      <t>コウ</t>
    </rPh>
    <rPh sb="27" eb="29">
      <t>カイケイ</t>
    </rPh>
    <rPh sb="31" eb="33">
      <t>ケイジョウ</t>
    </rPh>
    <rPh sb="40" eb="41">
      <t>ブン</t>
    </rPh>
    <rPh sb="43" eb="45">
      <t>ソウイ</t>
    </rPh>
    <phoneticPr fontId="2"/>
  </si>
  <si>
    <t>　不能欠損処理</t>
    <rPh sb="1" eb="3">
      <t>フノウ</t>
    </rPh>
    <rPh sb="3" eb="5">
      <t>ケッソン</t>
    </rPh>
    <rPh sb="5" eb="7">
      <t>ショリ</t>
    </rPh>
    <phoneticPr fontId="2"/>
  </si>
  <si>
    <t>　資産除売却損</t>
    <rPh sb="1" eb="3">
      <t>シサン</t>
    </rPh>
    <rPh sb="3" eb="4">
      <t>ジョ</t>
    </rPh>
    <rPh sb="4" eb="6">
      <t>バイキャク</t>
    </rPh>
    <rPh sb="6" eb="7">
      <t>ソン</t>
    </rPh>
    <phoneticPr fontId="2"/>
  </si>
  <si>
    <t>　資産売却益</t>
    <rPh sb="1" eb="3">
      <t>シサン</t>
    </rPh>
    <rPh sb="3" eb="5">
      <t>バイキャク</t>
    </rPh>
    <rPh sb="5" eb="6">
      <t>エキ</t>
    </rPh>
    <phoneticPr fontId="2"/>
  </si>
  <si>
    <t>　その他（臨時利益）</t>
    <rPh sb="3" eb="4">
      <t>タ</t>
    </rPh>
    <rPh sb="5" eb="7">
      <t>リンジ</t>
    </rPh>
    <rPh sb="7" eb="9">
      <t>リエキ</t>
    </rPh>
    <phoneticPr fontId="2"/>
  </si>
  <si>
    <t>投資損失引当金</t>
    <rPh sb="0" eb="2">
      <t>トウシ</t>
    </rPh>
    <rPh sb="2" eb="4">
      <t>ソンシツ</t>
    </rPh>
    <rPh sb="4" eb="6">
      <t>ヒキアテ</t>
    </rPh>
    <rPh sb="6" eb="7">
      <t>キン</t>
    </rPh>
    <phoneticPr fontId="2"/>
  </si>
  <si>
    <t>（単位：千円）</t>
  </si>
  <si>
    <t>（単位：千円）</t>
    <rPh sb="1" eb="3">
      <t>タンイ</t>
    </rPh>
    <rPh sb="4" eb="5">
      <t>セン</t>
    </rPh>
    <rPh sb="5" eb="6">
      <t>エン</t>
    </rPh>
    <phoneticPr fontId="14"/>
  </si>
  <si>
    <t>　四捨五入による金額齟齬は斜体で表示しています。</t>
  </si>
  <si>
    <t>※表示単位未満を四捨五入しているため、内訳と合計が一致しない場合があります。</t>
  </si>
  <si>
    <t>【様式第1号】</t>
  </si>
  <si>
    <t>【様式第2号】</t>
  </si>
  <si>
    <t>【様式第3号】</t>
  </si>
  <si>
    <t>【様式第4号】</t>
  </si>
  <si>
    <t>　一般公共事業</t>
  </si>
  <si>
    <t>　公営住宅建設</t>
  </si>
  <si>
    <t>　災害復旧</t>
  </si>
  <si>
    <t>　教育・福祉施設</t>
  </si>
  <si>
    <t>　一般単独事業</t>
  </si>
  <si>
    <t>　退職手当債</t>
  </si>
  <si>
    <t>【その他】</t>
  </si>
  <si>
    <t>その他の
金融機関</t>
    <phoneticPr fontId="2"/>
  </si>
  <si>
    <t>※【通常分】は資産形成のための地方債、【特別分】は資産形成以外の地方債をいいます。</t>
  </si>
  <si>
    <t>その他</t>
    <rPh sb="2" eb="3">
      <t>タ</t>
    </rPh>
    <phoneticPr fontId="8"/>
  </si>
  <si>
    <t>　（１）保証債務及び損失補償債務負担の状況</t>
    <rPh sb="4" eb="6">
      <t>ホショウ</t>
    </rPh>
    <rPh sb="6" eb="8">
      <t>サイム</t>
    </rPh>
    <rPh sb="8" eb="9">
      <t>オヨ</t>
    </rPh>
    <rPh sb="10" eb="12">
      <t>ソンシツ</t>
    </rPh>
    <rPh sb="12" eb="14">
      <t>ホショウ</t>
    </rPh>
    <rPh sb="14" eb="16">
      <t>サイム</t>
    </rPh>
    <rPh sb="16" eb="18">
      <t>フタン</t>
    </rPh>
    <rPh sb="19" eb="21">
      <t>ジョウキョウ</t>
    </rPh>
    <phoneticPr fontId="2"/>
  </si>
  <si>
    <t>　　　　他の団体の金融機関等からの借入債務に対し、保証を行っています。</t>
    <rPh sb="4" eb="5">
      <t>タ</t>
    </rPh>
    <rPh sb="6" eb="8">
      <t>ダンタイ</t>
    </rPh>
    <rPh sb="9" eb="11">
      <t>キンユウ</t>
    </rPh>
    <rPh sb="11" eb="13">
      <t>キカン</t>
    </rPh>
    <rPh sb="13" eb="14">
      <t>トウ</t>
    </rPh>
    <rPh sb="17" eb="19">
      <t>カリイレ</t>
    </rPh>
    <rPh sb="19" eb="21">
      <t>サイム</t>
    </rPh>
    <rPh sb="22" eb="23">
      <t>タイ</t>
    </rPh>
    <rPh sb="25" eb="27">
      <t>ホショウ</t>
    </rPh>
    <rPh sb="28" eb="29">
      <t>オコナ</t>
    </rPh>
    <phoneticPr fontId="2"/>
  </si>
  <si>
    <t>　　  将来負担比率 　 　－％</t>
    <phoneticPr fontId="2"/>
  </si>
  <si>
    <t>　　　記載金額は、千円単位で表示しております。</t>
    <rPh sb="3" eb="5">
      <t>キサイ</t>
    </rPh>
    <rPh sb="5" eb="7">
      <t>キンガク</t>
    </rPh>
    <rPh sb="9" eb="10">
      <t>セン</t>
    </rPh>
    <rPh sb="10" eb="11">
      <t>エン</t>
    </rPh>
    <rPh sb="11" eb="13">
      <t>タンイ</t>
    </rPh>
    <rPh sb="14" eb="16">
      <t>ヒョウジ</t>
    </rPh>
    <phoneticPr fontId="2"/>
  </si>
  <si>
    <t>　　④　賞与等引当金</t>
    <rPh sb="6" eb="7">
      <t>トウ</t>
    </rPh>
    <phoneticPr fontId="2"/>
  </si>
  <si>
    <t>　　　地方公共団体財政健全化法における退職手当支給額に係る負担見込額に、組合への加入時以降の負担金の累計額から既に職員に対し退職手当として</t>
    <phoneticPr fontId="2"/>
  </si>
  <si>
    <t>　　支給された額の総額を控除した額に、組合における積立金額の運用益のうち板柳町へ按分される額を加算した額を控除した額を計上しております。</t>
    <phoneticPr fontId="2"/>
  </si>
  <si>
    <t>　　　地方公共団体財政健全化法における退職手当支給額に係る負担見込額に、組合への加入時以降の負担金の累計額から既に職員に対し退職手当</t>
    <phoneticPr fontId="2"/>
  </si>
  <si>
    <t>　　として支給された額の総額を控除した額に、組合における積立金額の運用益のうち板柳町へ按分される額を加算した額を控除した額を計上しております。</t>
    <phoneticPr fontId="2"/>
  </si>
  <si>
    <t>　　　国民健康保険事業特別会計（地方公営事業会計）</t>
    <rPh sb="16" eb="18">
      <t>チホウ</t>
    </rPh>
    <rPh sb="18" eb="20">
      <t>コウエイ</t>
    </rPh>
    <rPh sb="20" eb="22">
      <t>ジギョウ</t>
    </rPh>
    <rPh sb="22" eb="24">
      <t>カイケイ</t>
    </rPh>
    <phoneticPr fontId="2"/>
  </si>
  <si>
    <t>　　　介護保険特別会計（地方公営事業会計）</t>
    <rPh sb="12" eb="14">
      <t>チホウ</t>
    </rPh>
    <rPh sb="14" eb="16">
      <t>コウエイ</t>
    </rPh>
    <rPh sb="16" eb="18">
      <t>ジギョウ</t>
    </rPh>
    <rPh sb="18" eb="20">
      <t>カイケイ</t>
    </rPh>
    <phoneticPr fontId="2"/>
  </si>
  <si>
    <t>　　　後期高齢者医療特別会計（地方公営事業会計））</t>
    <rPh sb="15" eb="23">
      <t>チホウコウエイジギョウカイケイ</t>
    </rPh>
    <phoneticPr fontId="2"/>
  </si>
  <si>
    <t>　　　国民健康保険板柳中央病院事業会計（地方公営企業会計（法適））</t>
    <rPh sb="20" eb="22">
      <t>チホウ</t>
    </rPh>
    <rPh sb="22" eb="24">
      <t>コウエイ</t>
    </rPh>
    <rPh sb="24" eb="26">
      <t>キギョウ</t>
    </rPh>
    <rPh sb="26" eb="28">
      <t>カイケイ</t>
    </rPh>
    <rPh sb="29" eb="30">
      <t>ホウ</t>
    </rPh>
    <rPh sb="30" eb="31">
      <t>テキ</t>
    </rPh>
    <phoneticPr fontId="2"/>
  </si>
  <si>
    <t>　　　板柳町水道事業会計（地方公営企業会計（法適））</t>
    <rPh sb="13" eb="19">
      <t>チホウコウエイキギョウ</t>
    </rPh>
    <rPh sb="19" eb="21">
      <t>カイケイ</t>
    </rPh>
    <rPh sb="22" eb="23">
      <t>ホウ</t>
    </rPh>
    <rPh sb="23" eb="24">
      <t>テキ</t>
    </rPh>
    <phoneticPr fontId="2"/>
  </si>
  <si>
    <t>　　①　地方公営企業会計は全て全部連結の対象としています。</t>
    <rPh sb="4" eb="6">
      <t>チホウ</t>
    </rPh>
    <rPh sb="6" eb="8">
      <t>コウエイ</t>
    </rPh>
    <rPh sb="8" eb="10">
      <t>キギョウ</t>
    </rPh>
    <rPh sb="10" eb="12">
      <t>カイケイ</t>
    </rPh>
    <rPh sb="13" eb="14">
      <t>スベ</t>
    </rPh>
    <rPh sb="15" eb="17">
      <t>ゼンブ</t>
    </rPh>
    <rPh sb="17" eb="19">
      <t>レンケツ</t>
    </rPh>
    <rPh sb="20" eb="22">
      <t>タイショウ</t>
    </rPh>
    <phoneticPr fontId="2"/>
  </si>
  <si>
    <t>　（２）出納整理期間</t>
    <rPh sb="4" eb="8">
      <t>スイトウセイリ</t>
    </rPh>
    <rPh sb="8" eb="10">
      <t>キカン</t>
    </rPh>
    <phoneticPr fontId="2"/>
  </si>
  <si>
    <t>　（３）表示単位未満の取り扱い</t>
    <rPh sb="4" eb="6">
      <t>ヒョウジ</t>
    </rPh>
    <rPh sb="6" eb="8">
      <t>タンイ</t>
    </rPh>
    <rPh sb="8" eb="10">
      <t>ミマン</t>
    </rPh>
    <rPh sb="11" eb="12">
      <t>ト</t>
    </rPh>
    <rPh sb="13" eb="14">
      <t>アツカ</t>
    </rPh>
    <phoneticPr fontId="2"/>
  </si>
  <si>
    <t>　　　千円未満を四捨五入して表示しているため、合計金額が一致しない場合があります。</t>
    <rPh sb="3" eb="5">
      <t>センエン</t>
    </rPh>
    <rPh sb="5" eb="7">
      <t>ミマン</t>
    </rPh>
    <rPh sb="8" eb="12">
      <t>シシャゴニュウ</t>
    </rPh>
    <rPh sb="14" eb="16">
      <t>ヒョウジ</t>
    </rPh>
    <rPh sb="23" eb="25">
      <t>ゴウケイ</t>
    </rPh>
    <rPh sb="25" eb="27">
      <t>キンガク</t>
    </rPh>
    <rPh sb="28" eb="30">
      <t>イッチ</t>
    </rPh>
    <rPh sb="33" eb="35">
      <t>バアイ</t>
    </rPh>
    <phoneticPr fontId="2"/>
  </si>
  <si>
    <t>　　　なお、農業集落排水事業特別会計以外の地方公営企業会計では、税抜方式によっております。</t>
    <rPh sb="21" eb="23">
      <t>チホウ</t>
    </rPh>
    <rPh sb="23" eb="25">
      <t>コウエイ</t>
    </rPh>
    <rPh sb="25" eb="27">
      <t>キギョウ</t>
    </rPh>
    <rPh sb="27" eb="29">
      <t>カイケイ</t>
    </rPh>
    <phoneticPr fontId="2"/>
  </si>
  <si>
    <t>一般会計等貸借対照表</t>
    <rPh sb="0" eb="5">
      <t>イッパンカイケイトウ</t>
    </rPh>
    <phoneticPr fontId="2"/>
  </si>
  <si>
    <t>一般会計等行政コスト計算書</t>
    <rPh sb="0" eb="5">
      <t>イッパンカイケイトウ</t>
    </rPh>
    <phoneticPr fontId="2"/>
  </si>
  <si>
    <t>一般会計等純資産変動計算書</t>
    <rPh sb="0" eb="5">
      <t>イッパンカイケイトウ</t>
    </rPh>
    <phoneticPr fontId="2"/>
  </si>
  <si>
    <t>一般会計等資金収支計算書</t>
    <rPh sb="0" eb="5">
      <t>イッパンカイケイトウ</t>
    </rPh>
    <phoneticPr fontId="2"/>
  </si>
  <si>
    <t>全体貸借対照表</t>
    <rPh sb="0" eb="2">
      <t>ゼンタイ</t>
    </rPh>
    <phoneticPr fontId="2"/>
  </si>
  <si>
    <t>全体行政コスト計算書</t>
    <rPh sb="0" eb="2">
      <t>ゼンタイ</t>
    </rPh>
    <phoneticPr fontId="2"/>
  </si>
  <si>
    <t>全体純資産変動計算書</t>
    <rPh sb="0" eb="2">
      <t>ゼンタイ</t>
    </rPh>
    <phoneticPr fontId="2"/>
  </si>
  <si>
    <t>全体資金収支計算書</t>
    <rPh sb="0" eb="2">
      <t>ゼンタイ</t>
    </rPh>
    <phoneticPr fontId="2"/>
  </si>
  <si>
    <t>　損失補償等引当金繰入額</t>
    <rPh sb="1" eb="3">
      <t>ソンシツ</t>
    </rPh>
    <rPh sb="3" eb="5">
      <t>ホショウ</t>
    </rPh>
    <rPh sb="5" eb="6">
      <t>トウ</t>
    </rPh>
    <rPh sb="6" eb="8">
      <t>ヒキアテ</t>
    </rPh>
    <rPh sb="8" eb="9">
      <t>キン</t>
    </rPh>
    <rPh sb="9" eb="10">
      <t>ク</t>
    </rPh>
    <rPh sb="10" eb="11">
      <t>イ</t>
    </rPh>
    <rPh sb="11" eb="12">
      <t>ガク</t>
    </rPh>
    <phoneticPr fontId="2"/>
  </si>
  <si>
    <t>千円</t>
    <rPh sb="0" eb="2">
      <t>センエン</t>
    </rPh>
    <phoneticPr fontId="2"/>
  </si>
  <si>
    <t>法人事業税交付金</t>
    <rPh sb="0" eb="2">
      <t>ホウジン</t>
    </rPh>
    <rPh sb="2" eb="5">
      <t>ジギョウゼイ</t>
    </rPh>
    <rPh sb="5" eb="8">
      <t>コウフキン</t>
    </rPh>
    <phoneticPr fontId="14"/>
  </si>
  <si>
    <t>事業費_営業費用_総係費_負担金</t>
    <rPh sb="0" eb="3">
      <t>ジギョウヒ</t>
    </rPh>
    <rPh sb="4" eb="6">
      <t>エイギョウ</t>
    </rPh>
    <rPh sb="6" eb="8">
      <t>ヒヨウ</t>
    </rPh>
    <rPh sb="9" eb="10">
      <t>ソウ</t>
    </rPh>
    <rPh sb="10" eb="11">
      <t>カカ</t>
    </rPh>
    <rPh sb="11" eb="12">
      <t>ヒ</t>
    </rPh>
    <rPh sb="13" eb="16">
      <t>フタンキン</t>
    </rPh>
    <phoneticPr fontId="5"/>
  </si>
  <si>
    <t>岩木川流域下水道維持管理負担金</t>
    <rPh sb="0" eb="3">
      <t>イワキガワ</t>
    </rPh>
    <rPh sb="3" eb="5">
      <t>リュウイキ</t>
    </rPh>
    <rPh sb="5" eb="8">
      <t>ゲスイドウ</t>
    </rPh>
    <rPh sb="8" eb="10">
      <t>イジ</t>
    </rPh>
    <rPh sb="10" eb="12">
      <t>カンリ</t>
    </rPh>
    <rPh sb="12" eb="15">
      <t>フタンキン</t>
    </rPh>
    <phoneticPr fontId="5"/>
  </si>
  <si>
    <t>事業費_営業費用_総係費_負担金及び補助金</t>
    <rPh sb="0" eb="3">
      <t>ジギョウヒ</t>
    </rPh>
    <rPh sb="4" eb="6">
      <t>エイギョウ</t>
    </rPh>
    <rPh sb="6" eb="8">
      <t>ヒヨウ</t>
    </rPh>
    <rPh sb="9" eb="10">
      <t>ソウ</t>
    </rPh>
    <rPh sb="10" eb="11">
      <t>カカ</t>
    </rPh>
    <rPh sb="11" eb="12">
      <t>ヒ</t>
    </rPh>
    <rPh sb="13" eb="16">
      <t>フタンキン</t>
    </rPh>
    <rPh sb="16" eb="17">
      <t>オヨ</t>
    </rPh>
    <rPh sb="18" eb="21">
      <t>ホジョキン</t>
    </rPh>
    <phoneticPr fontId="5"/>
  </si>
  <si>
    <t>-</t>
    <phoneticPr fontId="2"/>
  </si>
  <si>
    <t>　　　一時借入金に係る利子額　　　　     　　　0千円</t>
    <phoneticPr fontId="2"/>
  </si>
  <si>
    <t>【津軽広域水道企業団】</t>
    <rPh sb="1" eb="3">
      <t>ツガル</t>
    </rPh>
    <rPh sb="3" eb="5">
      <t>コウイキ</t>
    </rPh>
    <rPh sb="5" eb="7">
      <t>スイドウ</t>
    </rPh>
    <rPh sb="7" eb="9">
      <t>キギョウ</t>
    </rPh>
    <rPh sb="9" eb="10">
      <t>ダン</t>
    </rPh>
    <phoneticPr fontId="14"/>
  </si>
  <si>
    <t>【一般社団法人板柳町産業振興公社リンゴワーク研究所】</t>
    <rPh sb="1" eb="3">
      <t>イッパン</t>
    </rPh>
    <rPh sb="3" eb="5">
      <t>シャダン</t>
    </rPh>
    <rPh sb="5" eb="7">
      <t>ホウジン</t>
    </rPh>
    <rPh sb="7" eb="10">
      <t>イタヤナギマチ</t>
    </rPh>
    <rPh sb="10" eb="12">
      <t>サンギョウ</t>
    </rPh>
    <rPh sb="12" eb="14">
      <t>シンコウ</t>
    </rPh>
    <rPh sb="14" eb="16">
      <t>コウシャ</t>
    </rPh>
    <rPh sb="22" eb="25">
      <t>ケンキュウジョ</t>
    </rPh>
    <phoneticPr fontId="14"/>
  </si>
  <si>
    <t xml:space="preserve">  財政調整基金</t>
    <rPh sb="2" eb="4">
      <t>ザイセイ</t>
    </rPh>
    <rPh sb="4" eb="6">
      <t>チョウセイ</t>
    </rPh>
    <rPh sb="6" eb="8">
      <t>キキン</t>
    </rPh>
    <phoneticPr fontId="4"/>
  </si>
  <si>
    <t>【青森県市町村総合事務組合】</t>
    <rPh sb="1" eb="4">
      <t>アオモリケン</t>
    </rPh>
    <rPh sb="4" eb="13">
      <t>シチョウソンソウゴウジムクミアイ</t>
    </rPh>
    <phoneticPr fontId="14"/>
  </si>
  <si>
    <t>【青森県交通災害共済組合】</t>
    <rPh sb="1" eb="4">
      <t>アオモリケン</t>
    </rPh>
    <rPh sb="4" eb="8">
      <t>コウツウサイガイ</t>
    </rPh>
    <rPh sb="8" eb="10">
      <t>キョウサイ</t>
    </rPh>
    <rPh sb="10" eb="12">
      <t>クミアイ</t>
    </rPh>
    <phoneticPr fontId="14"/>
  </si>
  <si>
    <t>【弘前地区環境整備事務組合】</t>
    <rPh sb="1" eb="3">
      <t>ヒロサキ</t>
    </rPh>
    <rPh sb="3" eb="5">
      <t>チク</t>
    </rPh>
    <rPh sb="5" eb="7">
      <t>カンキョウ</t>
    </rPh>
    <rPh sb="7" eb="9">
      <t>セイビ</t>
    </rPh>
    <rPh sb="9" eb="11">
      <t>ジム</t>
    </rPh>
    <rPh sb="11" eb="13">
      <t>クミアイ</t>
    </rPh>
    <phoneticPr fontId="14"/>
  </si>
  <si>
    <t>【弘前地区消防事務組合】</t>
    <rPh sb="1" eb="11">
      <t>ヒロサキチクショウボウジムクミアイ</t>
    </rPh>
    <phoneticPr fontId="14"/>
  </si>
  <si>
    <t xml:space="preserve">  基金（その他）退職手当基金</t>
    <rPh sb="2" eb="4">
      <t>キキン</t>
    </rPh>
    <rPh sb="7" eb="8">
      <t>タ</t>
    </rPh>
    <rPh sb="9" eb="11">
      <t>タイショク</t>
    </rPh>
    <rPh sb="11" eb="13">
      <t>テアテ</t>
    </rPh>
    <rPh sb="13" eb="15">
      <t>キキン</t>
    </rPh>
    <phoneticPr fontId="4"/>
  </si>
  <si>
    <t xml:space="preserve">  基金（その他）</t>
    <rPh sb="2" eb="4">
      <t>キキン</t>
    </rPh>
    <rPh sb="7" eb="8">
      <t>タ</t>
    </rPh>
    <phoneticPr fontId="4"/>
  </si>
  <si>
    <t>【西北五広域福祉事務組合】</t>
    <rPh sb="1" eb="3">
      <t>セイホク</t>
    </rPh>
    <rPh sb="3" eb="12">
      <t>ゴコウイキフクシジムクミアイ</t>
    </rPh>
    <phoneticPr fontId="14"/>
  </si>
  <si>
    <t>【青森県後期高齢者医療広域連合】</t>
    <rPh sb="1" eb="15">
      <t>アオモリケンコウキコウレイシャイリョウコウイキレンゴウ</t>
    </rPh>
    <phoneticPr fontId="14"/>
  </si>
  <si>
    <t>【津軽広域連合】</t>
    <rPh sb="1" eb="3">
      <t>ツガル</t>
    </rPh>
    <rPh sb="3" eb="5">
      <t>コウイキ</t>
    </rPh>
    <rPh sb="5" eb="7">
      <t>レンゴウ</t>
    </rPh>
    <phoneticPr fontId="14"/>
  </si>
  <si>
    <t>　津軽広域活動推進基金</t>
    <rPh sb="1" eb="3">
      <t>ツガル</t>
    </rPh>
    <rPh sb="3" eb="5">
      <t>コウイキ</t>
    </rPh>
    <rPh sb="5" eb="7">
      <t>カツドウ</t>
    </rPh>
    <rPh sb="7" eb="9">
      <t>スイシン</t>
    </rPh>
    <rPh sb="9" eb="11">
      <t>キキン</t>
    </rPh>
    <phoneticPr fontId="4"/>
  </si>
  <si>
    <t>　後期高齢者医療財政調整基金</t>
    <rPh sb="1" eb="3">
      <t>コウキ</t>
    </rPh>
    <rPh sb="3" eb="6">
      <t>コウレイシャ</t>
    </rPh>
    <rPh sb="6" eb="8">
      <t>イリョウ</t>
    </rPh>
    <rPh sb="8" eb="10">
      <t>ザイセイ</t>
    </rPh>
    <rPh sb="10" eb="12">
      <t>チョウセイ</t>
    </rPh>
    <rPh sb="12" eb="14">
      <t>キキン</t>
    </rPh>
    <phoneticPr fontId="4"/>
  </si>
  <si>
    <t>【一般社団法人板柳町産業振興公社りんごワーク研究所】</t>
    <rPh sb="1" eb="3">
      <t>イッパン</t>
    </rPh>
    <rPh sb="3" eb="5">
      <t>シャダン</t>
    </rPh>
    <rPh sb="5" eb="7">
      <t>ホウジン</t>
    </rPh>
    <rPh sb="7" eb="10">
      <t>イタヤナギマチ</t>
    </rPh>
    <rPh sb="10" eb="12">
      <t>サンギョウ</t>
    </rPh>
    <rPh sb="12" eb="14">
      <t>シンコウ</t>
    </rPh>
    <rPh sb="14" eb="16">
      <t>コウシャ</t>
    </rPh>
    <rPh sb="22" eb="25">
      <t>ケンキュウジョ</t>
    </rPh>
    <phoneticPr fontId="14"/>
  </si>
  <si>
    <t>　【西北五広域福祉事務組合】</t>
    <rPh sb="2" eb="4">
      <t>セイホク</t>
    </rPh>
    <rPh sb="4" eb="13">
      <t>ゴコウイキフクシジムクミアイ</t>
    </rPh>
    <phoneticPr fontId="2"/>
  </si>
  <si>
    <t>　【青森県後期高齢者医療広域連合】</t>
    <rPh sb="2" eb="16">
      <t>アオモリケンコウキコウレイシャイリョウコウイキレンゴウ</t>
    </rPh>
    <phoneticPr fontId="2"/>
  </si>
  <si>
    <t>　【津軽広域水道企業団】</t>
    <rPh sb="2" eb="4">
      <t>ツガル</t>
    </rPh>
    <rPh sb="4" eb="6">
      <t>コウイキ</t>
    </rPh>
    <rPh sb="6" eb="8">
      <t>スイドウ</t>
    </rPh>
    <rPh sb="8" eb="10">
      <t>キギョウ</t>
    </rPh>
    <rPh sb="10" eb="11">
      <t>ダン</t>
    </rPh>
    <phoneticPr fontId="2"/>
  </si>
  <si>
    <t>　【一般社団法人板柳町産業振興公社りんごワーク研究】</t>
    <rPh sb="2" eb="4">
      <t>イッパン</t>
    </rPh>
    <rPh sb="4" eb="6">
      <t>シャダン</t>
    </rPh>
    <rPh sb="6" eb="8">
      <t>ホウジン</t>
    </rPh>
    <rPh sb="8" eb="11">
      <t>イタヤナギマチ</t>
    </rPh>
    <rPh sb="11" eb="13">
      <t>サンギョウ</t>
    </rPh>
    <rPh sb="13" eb="15">
      <t>シンコウ</t>
    </rPh>
    <rPh sb="15" eb="17">
      <t>コウシャ</t>
    </rPh>
    <rPh sb="23" eb="25">
      <t>ケンキュウ</t>
    </rPh>
    <phoneticPr fontId="2"/>
  </si>
  <si>
    <t>　【青森県市町村総合事務組合】</t>
    <rPh sb="2" eb="5">
      <t>アオモリケン</t>
    </rPh>
    <rPh sb="5" eb="14">
      <t>シチョウソンソウゴウジムクミアイ</t>
    </rPh>
    <phoneticPr fontId="2"/>
  </si>
  <si>
    <t>　【青森県交通災害共済組合】</t>
    <rPh sb="2" eb="5">
      <t>アオモリケン</t>
    </rPh>
    <rPh sb="5" eb="9">
      <t>コウツウサイガイ</t>
    </rPh>
    <rPh sb="9" eb="11">
      <t>キョウサイ</t>
    </rPh>
    <rPh sb="11" eb="13">
      <t>クミアイ</t>
    </rPh>
    <phoneticPr fontId="2"/>
  </si>
  <si>
    <t>　【弘前地区環境整備事務組合】</t>
    <phoneticPr fontId="2"/>
  </si>
  <si>
    <t>　【弘前地区消防事務組合】</t>
    <rPh sb="2" eb="12">
      <t>ヒロサキチクショウボウジムクミアイ</t>
    </rPh>
    <phoneticPr fontId="2"/>
  </si>
  <si>
    <t>　【津軽広域連合】</t>
    <phoneticPr fontId="2"/>
  </si>
  <si>
    <t>連結会計　計</t>
    <rPh sb="0" eb="2">
      <t>レンケツ</t>
    </rPh>
    <rPh sb="2" eb="4">
      <t>カイケイ</t>
    </rPh>
    <phoneticPr fontId="14"/>
  </si>
  <si>
    <t>連結会計相殺　計</t>
    <rPh sb="0" eb="2">
      <t>レンケツ</t>
    </rPh>
    <rPh sb="2" eb="4">
      <t>カイケイ</t>
    </rPh>
    <rPh sb="4" eb="6">
      <t>ソウサイ</t>
    </rPh>
    <phoneticPr fontId="14"/>
  </si>
  <si>
    <t>　板柳町から連結先への負担金</t>
    <rPh sb="1" eb="4">
      <t>イタヤナギマチ</t>
    </rPh>
    <rPh sb="6" eb="8">
      <t>レンケツ</t>
    </rPh>
    <rPh sb="8" eb="9">
      <t>サキ</t>
    </rPh>
    <rPh sb="11" eb="14">
      <t>フタンキン</t>
    </rPh>
    <phoneticPr fontId="2"/>
  </si>
  <si>
    <t>【西北五広域福祉事務組合】</t>
    <phoneticPr fontId="2"/>
  </si>
  <si>
    <t>【一般社団法人板柳町産業振興公社りんごワーク研究所】</t>
    <phoneticPr fontId="2"/>
  </si>
  <si>
    <t>連結会計　計</t>
    <rPh sb="0" eb="2">
      <t>レンケツ</t>
    </rPh>
    <rPh sb="2" eb="4">
      <t>カイケイ</t>
    </rPh>
    <rPh sb="5" eb="6">
      <t>ケイ</t>
    </rPh>
    <phoneticPr fontId="14"/>
  </si>
  <si>
    <t>　【西北五広域福祉事務組合】</t>
    <phoneticPr fontId="2"/>
  </si>
  <si>
    <t>連結会計</t>
    <rPh sb="0" eb="2">
      <t>レンケツ</t>
    </rPh>
    <rPh sb="2" eb="4">
      <t>カイケイ</t>
    </rPh>
    <phoneticPr fontId="2"/>
  </si>
  <si>
    <t>連決会計相殺</t>
    <rPh sb="0" eb="1">
      <t>レン</t>
    </rPh>
    <rPh sb="1" eb="2">
      <t>ケツ</t>
    </rPh>
    <rPh sb="2" eb="4">
      <t>カイケイ</t>
    </rPh>
    <rPh sb="4" eb="6">
      <t>ソウサイ</t>
    </rPh>
    <phoneticPr fontId="14"/>
  </si>
  <si>
    <t>板柳町から連結先への繰入</t>
    <rPh sb="0" eb="3">
      <t>イタヤナギマチ</t>
    </rPh>
    <rPh sb="5" eb="7">
      <t>レンケツ</t>
    </rPh>
    <rPh sb="7" eb="8">
      <t>サキ</t>
    </rPh>
    <rPh sb="10" eb="12">
      <t>クリイレ</t>
    </rPh>
    <phoneticPr fontId="14"/>
  </si>
  <si>
    <t>連結会計</t>
    <rPh sb="0" eb="2">
      <t>レンケツ</t>
    </rPh>
    <rPh sb="2" eb="4">
      <t>カイケイ</t>
    </rPh>
    <phoneticPr fontId="14"/>
  </si>
  <si>
    <t>【青森県市町村総合事務組合】</t>
    <phoneticPr fontId="2"/>
  </si>
  <si>
    <t>【青森県交通災害共済組合】</t>
    <phoneticPr fontId="2"/>
  </si>
  <si>
    <t>【西北五広域福祉事務組合】</t>
    <phoneticPr fontId="2"/>
  </si>
  <si>
    <t>補助金等の明細（連結</t>
    <rPh sb="8" eb="10">
      <t>レンケツ</t>
    </rPh>
    <phoneticPr fontId="2"/>
  </si>
  <si>
    <t>財源の明細（連結）</t>
    <rPh sb="6" eb="8">
      <t>レンケツ</t>
    </rPh>
    <phoneticPr fontId="2"/>
  </si>
  <si>
    <t>資金の明細（連結）</t>
    <rPh sb="6" eb="8">
      <t>レンケツ</t>
    </rPh>
    <phoneticPr fontId="2"/>
  </si>
  <si>
    <t>引当金の明細（連結）</t>
    <rPh sb="7" eb="9">
      <t>レンケツ</t>
    </rPh>
    <phoneticPr fontId="2"/>
  </si>
  <si>
    <t>未収金の明細（連結）</t>
    <rPh sb="7" eb="9">
      <t>レンケツ</t>
    </rPh>
    <phoneticPr fontId="2"/>
  </si>
  <si>
    <t>貸付金の明細（連結）</t>
    <rPh sb="7" eb="9">
      <t>レンケツ</t>
    </rPh>
    <phoneticPr fontId="2"/>
  </si>
  <si>
    <t>長期延滞債権の明細（連結）</t>
    <rPh sb="10" eb="12">
      <t>レンケツ</t>
    </rPh>
    <phoneticPr fontId="2"/>
  </si>
  <si>
    <t>基金の明細（連結）</t>
    <rPh sb="6" eb="8">
      <t>レンケツ</t>
    </rPh>
    <phoneticPr fontId="2"/>
  </si>
  <si>
    <t>投資及び出資金の明細（連結）</t>
    <rPh sb="11" eb="13">
      <t>レンケツ</t>
    </rPh>
    <phoneticPr fontId="2"/>
  </si>
  <si>
    <t>　　　国民健康保険事業特別会計（地方公営事業会計）…全部連結</t>
    <rPh sb="16" eb="18">
      <t>チホウ</t>
    </rPh>
    <rPh sb="18" eb="20">
      <t>コウエイ</t>
    </rPh>
    <rPh sb="20" eb="22">
      <t>ジギョウ</t>
    </rPh>
    <rPh sb="22" eb="24">
      <t>カイケイ</t>
    </rPh>
    <rPh sb="26" eb="28">
      <t>ゼンブ</t>
    </rPh>
    <rPh sb="28" eb="30">
      <t>レンケツ</t>
    </rPh>
    <phoneticPr fontId="2"/>
  </si>
  <si>
    <t>　　　介護保険特別会計（地方公営事業会計）…全部連結</t>
    <rPh sb="12" eb="14">
      <t>チホウ</t>
    </rPh>
    <rPh sb="14" eb="16">
      <t>コウエイ</t>
    </rPh>
    <rPh sb="16" eb="18">
      <t>ジギョウ</t>
    </rPh>
    <rPh sb="18" eb="20">
      <t>カイケイ</t>
    </rPh>
    <phoneticPr fontId="2"/>
  </si>
  <si>
    <t>　　　後期高齢者医療特別会計（地方公営事業会計））…全部連結</t>
    <rPh sb="15" eb="23">
      <t>チホウコウエイジギョウカイケイ</t>
    </rPh>
    <phoneticPr fontId="2"/>
  </si>
  <si>
    <t>　　　国民健康保険板柳中央病院事業会計（地方公営企業会計（法適））…全部連結</t>
    <rPh sb="20" eb="22">
      <t>チホウ</t>
    </rPh>
    <rPh sb="22" eb="24">
      <t>コウエイ</t>
    </rPh>
    <rPh sb="24" eb="26">
      <t>キギョウ</t>
    </rPh>
    <rPh sb="26" eb="28">
      <t>カイケイ</t>
    </rPh>
    <rPh sb="29" eb="30">
      <t>ホウ</t>
    </rPh>
    <rPh sb="30" eb="31">
      <t>テキ</t>
    </rPh>
    <phoneticPr fontId="2"/>
  </si>
  <si>
    <t>　　　板柳町水道事業会計（地方公営企業会計（法適））…全部連結</t>
    <rPh sb="13" eb="19">
      <t>チホウコウエイキギョウ</t>
    </rPh>
    <rPh sb="19" eb="21">
      <t>カイケイ</t>
    </rPh>
    <rPh sb="22" eb="23">
      <t>ホウ</t>
    </rPh>
    <rPh sb="23" eb="24">
      <t>テキ</t>
    </rPh>
    <phoneticPr fontId="2"/>
  </si>
  <si>
    <t>　　　一般社団法人板柳町産業振興公社りんごワーク研究所…全部連結</t>
    <phoneticPr fontId="2"/>
  </si>
  <si>
    <t>　　　青森県市町村職員退職手当組合…みなし連結</t>
    <rPh sb="21" eb="23">
      <t>レンケツ</t>
    </rPh>
    <phoneticPr fontId="2"/>
  </si>
  <si>
    <t>　　　①地方公営企業会計は、全部連結の対象としています。</t>
    <rPh sb="4" eb="10">
      <t>チホウコウエイキギョウ</t>
    </rPh>
    <rPh sb="10" eb="12">
      <t>カイケイ</t>
    </rPh>
    <rPh sb="14" eb="18">
      <t>ゼンブレンケツ</t>
    </rPh>
    <rPh sb="19" eb="21">
      <t>タイショウ</t>
    </rPh>
    <phoneticPr fontId="2"/>
  </si>
  <si>
    <t>　　　②一部事務組合・広域連合は、各構成団体の経費負担割合等に基づき比例連結対象としています。ただし、青森県市町村職員退職手当組合は、</t>
    <rPh sb="4" eb="6">
      <t>イチブ</t>
    </rPh>
    <rPh sb="6" eb="8">
      <t>ジム</t>
    </rPh>
    <rPh sb="8" eb="10">
      <t>クミアイ</t>
    </rPh>
    <rPh sb="11" eb="13">
      <t>コウイキ</t>
    </rPh>
    <rPh sb="13" eb="15">
      <t>レンゴウ</t>
    </rPh>
    <rPh sb="17" eb="18">
      <t>カク</t>
    </rPh>
    <rPh sb="18" eb="20">
      <t>コウセイ</t>
    </rPh>
    <rPh sb="20" eb="22">
      <t>ダンタイ</t>
    </rPh>
    <rPh sb="23" eb="25">
      <t>ケイヒ</t>
    </rPh>
    <rPh sb="25" eb="27">
      <t>フタン</t>
    </rPh>
    <rPh sb="27" eb="29">
      <t>ワリアイ</t>
    </rPh>
    <rPh sb="29" eb="30">
      <t>ナド</t>
    </rPh>
    <rPh sb="31" eb="32">
      <t>モト</t>
    </rPh>
    <rPh sb="34" eb="36">
      <t>ヒレイ</t>
    </rPh>
    <rPh sb="36" eb="38">
      <t>レンケツ</t>
    </rPh>
    <rPh sb="38" eb="40">
      <t>タイショウ</t>
    </rPh>
    <rPh sb="51" eb="54">
      <t>アオモリケン</t>
    </rPh>
    <rPh sb="54" eb="57">
      <t>シチョウソン</t>
    </rPh>
    <rPh sb="57" eb="59">
      <t>ショクイン</t>
    </rPh>
    <rPh sb="59" eb="61">
      <t>タイショク</t>
    </rPh>
    <rPh sb="61" eb="63">
      <t>テアテ</t>
    </rPh>
    <rPh sb="63" eb="65">
      <t>クミアイ</t>
    </rPh>
    <phoneticPr fontId="2"/>
  </si>
  <si>
    <t>　　　　退職手当組合における持分を加算することによって連結したものとみなします。当町は持分がマイナスとなっており、一般会計等貸借対照表</t>
    <rPh sb="4" eb="6">
      <t>タイショク</t>
    </rPh>
    <rPh sb="6" eb="8">
      <t>テアテ</t>
    </rPh>
    <rPh sb="8" eb="10">
      <t>クミアイ</t>
    </rPh>
    <rPh sb="14" eb="16">
      <t>モチブン</t>
    </rPh>
    <rPh sb="17" eb="19">
      <t>カサン</t>
    </rPh>
    <rPh sb="27" eb="29">
      <t>レンケツ</t>
    </rPh>
    <rPh sb="40" eb="41">
      <t>トウ</t>
    </rPh>
    <rPh sb="41" eb="42">
      <t>マチ</t>
    </rPh>
    <rPh sb="43" eb="45">
      <t>モチブン</t>
    </rPh>
    <rPh sb="57" eb="62">
      <t>イッパンカイケイトウ</t>
    </rPh>
    <rPh sb="62" eb="67">
      <t>タイシャクタイショウヒョウ</t>
    </rPh>
    <phoneticPr fontId="2"/>
  </si>
  <si>
    <t>　　　　でマイナス分が計算されているため、連結財務書類において計上はありません。</t>
    <rPh sb="9" eb="10">
      <t>ブン</t>
    </rPh>
    <rPh sb="11" eb="13">
      <t>ケイサン</t>
    </rPh>
    <rPh sb="21" eb="23">
      <t>レンケツ</t>
    </rPh>
    <rPh sb="23" eb="25">
      <t>ザイム</t>
    </rPh>
    <rPh sb="25" eb="27">
      <t>ショルイ</t>
    </rPh>
    <rPh sb="31" eb="33">
      <t>ケイジョウ</t>
    </rPh>
    <phoneticPr fontId="2"/>
  </si>
  <si>
    <t>　　　③地方公社・第三セクター等は、全部連結の対象としています。</t>
    <rPh sb="4" eb="6">
      <t>チホウ</t>
    </rPh>
    <rPh sb="6" eb="8">
      <t>コウシャ</t>
    </rPh>
    <rPh sb="9" eb="11">
      <t>ダイサン</t>
    </rPh>
    <rPh sb="15" eb="16">
      <t>トウ</t>
    </rPh>
    <rPh sb="18" eb="22">
      <t>ゼンブレンケツ</t>
    </rPh>
    <rPh sb="23" eb="25">
      <t>タイショウ</t>
    </rPh>
    <phoneticPr fontId="2"/>
  </si>
  <si>
    <t>社会福祉費負担金</t>
    <rPh sb="0" eb="2">
      <t>シャカイ</t>
    </rPh>
    <rPh sb="2" eb="4">
      <t>フクシ</t>
    </rPh>
    <rPh sb="4" eb="5">
      <t>ヒ</t>
    </rPh>
    <rPh sb="5" eb="8">
      <t>フタンキン</t>
    </rPh>
    <phoneticPr fontId="2"/>
  </si>
  <si>
    <t>県営ほ場整備事業負担金</t>
    <rPh sb="0" eb="2">
      <t>ケンエイ</t>
    </rPh>
    <rPh sb="3" eb="4">
      <t>バ</t>
    </rPh>
    <rPh sb="4" eb="6">
      <t>セイビ</t>
    </rPh>
    <rPh sb="6" eb="8">
      <t>ジギョウ</t>
    </rPh>
    <rPh sb="8" eb="11">
      <t>フタンキン</t>
    </rPh>
    <phoneticPr fontId="13"/>
  </si>
  <si>
    <t>青森県、土地改良区</t>
    <rPh sb="0" eb="3">
      <t>アオモリケン</t>
    </rPh>
    <rPh sb="4" eb="6">
      <t>トチ</t>
    </rPh>
    <rPh sb="6" eb="9">
      <t>カイリョウク</t>
    </rPh>
    <phoneticPr fontId="12"/>
  </si>
  <si>
    <t>弘前消防事務組合</t>
    <rPh sb="0" eb="2">
      <t>ヒロサキ</t>
    </rPh>
    <rPh sb="2" eb="4">
      <t>ショウボウ</t>
    </rPh>
    <rPh sb="4" eb="6">
      <t>ジム</t>
    </rPh>
    <rPh sb="6" eb="8">
      <t>クミアイ</t>
    </rPh>
    <phoneticPr fontId="12"/>
  </si>
  <si>
    <t>後期高齢者医療広域連合</t>
    <rPh sb="0" eb="5">
      <t>コウキコウレイシャ</t>
    </rPh>
    <rPh sb="5" eb="7">
      <t>イリョウ</t>
    </rPh>
    <rPh sb="7" eb="9">
      <t>コウイキ</t>
    </rPh>
    <rPh sb="9" eb="11">
      <t>レンゴウ</t>
    </rPh>
    <phoneticPr fontId="12"/>
  </si>
  <si>
    <t>一般職退職組合負担金</t>
  </si>
  <si>
    <t>青森県市町村職員退職手当組合</t>
    <rPh sb="0" eb="3">
      <t>アオモリケン</t>
    </rPh>
    <rPh sb="3" eb="6">
      <t>シチョウソン</t>
    </rPh>
    <rPh sb="6" eb="8">
      <t>ショクイン</t>
    </rPh>
    <rPh sb="8" eb="10">
      <t>タイショク</t>
    </rPh>
    <rPh sb="10" eb="12">
      <t>テアテ</t>
    </rPh>
    <rPh sb="12" eb="14">
      <t>クミアイ</t>
    </rPh>
    <phoneticPr fontId="8"/>
  </si>
  <si>
    <t>支給対象団体</t>
    <rPh sb="4" eb="6">
      <t>ダンタイ</t>
    </rPh>
    <phoneticPr fontId="8"/>
  </si>
  <si>
    <t>深味・長野地区のほ場整備負担金</t>
    <rPh sb="0" eb="1">
      <t>フカ</t>
    </rPh>
    <rPh sb="1" eb="2">
      <t>ミ</t>
    </rPh>
    <rPh sb="3" eb="5">
      <t>ナガノ</t>
    </rPh>
    <rPh sb="5" eb="7">
      <t>チク</t>
    </rPh>
    <rPh sb="9" eb="10">
      <t>ジョウ</t>
    </rPh>
    <rPh sb="10" eb="12">
      <t>セイビ</t>
    </rPh>
    <rPh sb="12" eb="15">
      <t>フタンキン</t>
    </rPh>
    <phoneticPr fontId="8"/>
  </si>
  <si>
    <t>一部事務組合等負担金</t>
    <rPh sb="0" eb="2">
      <t>イチブ</t>
    </rPh>
    <rPh sb="2" eb="4">
      <t>ジム</t>
    </rPh>
    <rPh sb="4" eb="6">
      <t>クミアイ</t>
    </rPh>
    <rPh sb="6" eb="7">
      <t>トウ</t>
    </rPh>
    <rPh sb="7" eb="10">
      <t>フタンキン</t>
    </rPh>
    <phoneticPr fontId="12"/>
  </si>
  <si>
    <t>りんごワーク研究所に対する交付金</t>
    <rPh sb="13" eb="16">
      <t>コウフキン</t>
    </rPh>
    <phoneticPr fontId="8"/>
  </si>
  <si>
    <t>一部事務組合等負担金</t>
  </si>
  <si>
    <t>農地、水路等の基礎的な保全管理に対する交付金</t>
    <rPh sb="16" eb="17">
      <t>タイ</t>
    </rPh>
    <rPh sb="19" eb="22">
      <t>コウフキン</t>
    </rPh>
    <phoneticPr fontId="8"/>
  </si>
  <si>
    <t>大豆転作に対する補助</t>
  </si>
  <si>
    <t xml:space="preserve"> 板柳町社会福祉協議会に対する補助金</t>
    <rPh sb="1" eb="4">
      <t>イタヤナギマチ</t>
    </rPh>
    <phoneticPr fontId="8"/>
  </si>
  <si>
    <t>その他</t>
    <rPh sb="2" eb="3">
      <t>タ</t>
    </rPh>
    <phoneticPr fontId="2"/>
  </si>
  <si>
    <t>特定の契約条項が付された地方債等の概要</t>
    <phoneticPr fontId="2"/>
  </si>
  <si>
    <t>青森県国民健康保険団体連合会</t>
    <rPh sb="0" eb="3">
      <t>アオモリケン</t>
    </rPh>
    <rPh sb="3" eb="5">
      <t>コクミン</t>
    </rPh>
    <rPh sb="5" eb="7">
      <t>ケンコウ</t>
    </rPh>
    <rPh sb="7" eb="9">
      <t>ホケン</t>
    </rPh>
    <rPh sb="9" eb="11">
      <t>ダンタイ</t>
    </rPh>
    <rPh sb="11" eb="14">
      <t>レンゴウカイ</t>
    </rPh>
    <phoneticPr fontId="4"/>
  </si>
  <si>
    <t>広域連合</t>
    <rPh sb="0" eb="2">
      <t>コウイキ</t>
    </rPh>
    <rPh sb="2" eb="4">
      <t>レンゴウ</t>
    </rPh>
    <phoneticPr fontId="2"/>
  </si>
  <si>
    <t>板柳町の経費負担金</t>
    <rPh sb="0" eb="3">
      <t>イタヤナギマチ</t>
    </rPh>
    <rPh sb="4" eb="6">
      <t>ケイヒ</t>
    </rPh>
    <rPh sb="6" eb="9">
      <t>フタンキン</t>
    </rPh>
    <phoneticPr fontId="12"/>
  </si>
  <si>
    <t>広域連合</t>
    <rPh sb="0" eb="4">
      <t>コウイキレンゴウ</t>
    </rPh>
    <phoneticPr fontId="1"/>
  </si>
  <si>
    <t>その他</t>
    <rPh sb="2" eb="3">
      <t>タ</t>
    </rPh>
    <phoneticPr fontId="5"/>
  </si>
  <si>
    <t>居宅介護サービス利用者に対する給付費</t>
    <rPh sb="0" eb="2">
      <t>イタク</t>
    </rPh>
    <rPh sb="2" eb="4">
      <t>カイゴ</t>
    </rPh>
    <rPh sb="8" eb="11">
      <t>リヨウシャ</t>
    </rPh>
    <rPh sb="12" eb="13">
      <t>タイ</t>
    </rPh>
    <rPh sb="15" eb="18">
      <t>キュウフヒ</t>
    </rPh>
    <phoneticPr fontId="4"/>
  </si>
  <si>
    <t>施設介護サービス利用者に対する給付費</t>
    <rPh sb="0" eb="2">
      <t>シセツ</t>
    </rPh>
    <rPh sb="2" eb="4">
      <t>カイゴ</t>
    </rPh>
    <rPh sb="8" eb="11">
      <t>リヨウシャ</t>
    </rPh>
    <rPh sb="12" eb="13">
      <t>タイ</t>
    </rPh>
    <rPh sb="15" eb="18">
      <t>キュウフヒ</t>
    </rPh>
    <phoneticPr fontId="4"/>
  </si>
  <si>
    <t>地域密着型介護サービス利用者に対する給付費</t>
    <rPh sb="0" eb="2">
      <t>チイキ</t>
    </rPh>
    <rPh sb="2" eb="5">
      <t>ミッチャクガタ</t>
    </rPh>
    <rPh sb="5" eb="7">
      <t>カイゴ</t>
    </rPh>
    <rPh sb="11" eb="14">
      <t>リヨウシャ</t>
    </rPh>
    <rPh sb="15" eb="16">
      <t>タイ</t>
    </rPh>
    <rPh sb="18" eb="21">
      <t>キュウフヒ</t>
    </rPh>
    <phoneticPr fontId="4"/>
  </si>
  <si>
    <t>その他</t>
    <rPh sb="2" eb="3">
      <t>タ</t>
    </rPh>
    <phoneticPr fontId="1"/>
  </si>
  <si>
    <t>県支出金</t>
    <phoneticPr fontId="14"/>
  </si>
  <si>
    <t>　　　津軽広域水道企業団…5.19％</t>
    <phoneticPr fontId="2"/>
  </si>
  <si>
    <t>【青森県市町村職員退職手当組合】</t>
    <rPh sb="1" eb="4">
      <t>アオモリケン</t>
    </rPh>
    <rPh sb="4" eb="7">
      <t>シチョウソン</t>
    </rPh>
    <rPh sb="7" eb="9">
      <t>ショクイン</t>
    </rPh>
    <rPh sb="9" eb="11">
      <t>タイショク</t>
    </rPh>
    <rPh sb="11" eb="13">
      <t>テアテ</t>
    </rPh>
    <rPh sb="13" eb="15">
      <t>クミアイ</t>
    </rPh>
    <phoneticPr fontId="14"/>
  </si>
  <si>
    <t xml:space="preserve">  基金（その他）退職手当基金</t>
    <rPh sb="2" eb="4">
      <t>キキン</t>
    </rPh>
    <rPh sb="7" eb="8">
      <t>タ</t>
    </rPh>
    <phoneticPr fontId="4"/>
  </si>
  <si>
    <t>　【一般会計等】</t>
    <rPh sb="2" eb="7">
      <t>イッパンカイケイトウ</t>
    </rPh>
    <phoneticPr fontId="2"/>
  </si>
  <si>
    <t>国庫支出金【弘前地区環境整備事務組合】</t>
    <rPh sb="0" eb="2">
      <t>コッコ</t>
    </rPh>
    <rPh sb="2" eb="5">
      <t>シシュツキン</t>
    </rPh>
    <rPh sb="6" eb="8">
      <t>ヒロサキ</t>
    </rPh>
    <rPh sb="8" eb="10">
      <t>チク</t>
    </rPh>
    <rPh sb="10" eb="12">
      <t>カンキョウ</t>
    </rPh>
    <rPh sb="12" eb="14">
      <t>セイビ</t>
    </rPh>
    <rPh sb="14" eb="16">
      <t>ジム</t>
    </rPh>
    <rPh sb="16" eb="18">
      <t>クミアイ</t>
    </rPh>
    <phoneticPr fontId="14"/>
  </si>
  <si>
    <t>-</t>
    <phoneticPr fontId="2"/>
  </si>
  <si>
    <t>連結財務書類における注記</t>
    <rPh sb="0" eb="2">
      <t>レンケツ</t>
    </rPh>
    <rPh sb="2" eb="4">
      <t>ザイム</t>
    </rPh>
    <rPh sb="4" eb="6">
      <t>ショルイ</t>
    </rPh>
    <rPh sb="10" eb="12">
      <t>チュウキ</t>
    </rPh>
    <phoneticPr fontId="2"/>
  </si>
  <si>
    <t>　　　特定財源見込額　　　　　　　　　　　　　　  　 　　　 　　  　-千円</t>
    <phoneticPr fontId="2"/>
  </si>
  <si>
    <t>400,000　千円</t>
    <rPh sb="8" eb="10">
      <t>センエン</t>
    </rPh>
    <phoneticPr fontId="2"/>
  </si>
  <si>
    <t>　　　　　墓地手数料</t>
    <rPh sb="5" eb="10">
      <t>ボチテスウリョウ</t>
    </rPh>
    <phoneticPr fontId="2"/>
  </si>
  <si>
    <t>社会福祉法人鶴住会　理事長</t>
    <rPh sb="0" eb="2">
      <t>シャカイ</t>
    </rPh>
    <rPh sb="2" eb="4">
      <t>フクシ</t>
    </rPh>
    <rPh sb="4" eb="6">
      <t>ホウジン</t>
    </rPh>
    <rPh sb="6" eb="7">
      <t>ツル</t>
    </rPh>
    <rPh sb="7" eb="8">
      <t>ス</t>
    </rPh>
    <rPh sb="8" eb="9">
      <t>カイ</t>
    </rPh>
    <rPh sb="10" eb="13">
      <t>リジチョウ</t>
    </rPh>
    <phoneticPr fontId="8"/>
  </si>
  <si>
    <t>その他の_x000D_
金融機関</t>
  </si>
  <si>
    <t>　　　青森県市町村総合事務組合…2.6％</t>
    <phoneticPr fontId="2"/>
  </si>
  <si>
    <t>　　　青森県交通災害共済組合…1.01％</t>
    <phoneticPr fontId="2"/>
  </si>
  <si>
    <t>　　　青森県後期高齢者医療広域連合…1.27％</t>
    <phoneticPr fontId="2"/>
  </si>
  <si>
    <t>経常的
補助金</t>
    <phoneticPr fontId="2"/>
  </si>
  <si>
    <t>令和6年度</t>
    <rPh sb="0" eb="2">
      <t>レイワ</t>
    </rPh>
    <rPh sb="3" eb="5">
      <t>ネンド</t>
    </rPh>
    <phoneticPr fontId="2"/>
  </si>
  <si>
    <t>（令和7年3月31日現在）</t>
    <phoneticPr fontId="2"/>
  </si>
  <si>
    <t>自　令和6年4月1日</t>
  </si>
  <si>
    <t>至　令和7年3月31日</t>
  </si>
  <si>
    <t>　　　実質公債費比率　10.7％</t>
    <phoneticPr fontId="2"/>
  </si>
  <si>
    <t>　　　562千円</t>
    <phoneticPr fontId="2"/>
  </si>
  <si>
    <t>　　　標準財政規模　　　　　　　　　　　　　　　　　　　　　4,472,380千円</t>
    <phoneticPr fontId="2"/>
  </si>
  <si>
    <t>　　　元利償還金・準元利償還金に係る基準財政需要額算入額　　4,633,941千円</t>
    <phoneticPr fontId="2"/>
  </si>
  <si>
    <t>　　　将来負担額　　　　　　　　　　　　　　　　　　　　　 10,134,555千円</t>
    <phoneticPr fontId="2"/>
  </si>
  <si>
    <t>　　　充当可能基金額　　　　　　　　　　　　　　　　　 　 　5,349,205千円</t>
    <phoneticPr fontId="2"/>
  </si>
  <si>
    <t>　　　地方債現在高等に係る基準財政需要額算入見込額　　　　　7,053,710千円</t>
    <phoneticPr fontId="2"/>
  </si>
  <si>
    <t>　　①　基礎的財政収支     159,792千円</t>
    <rPh sb="4" eb="7">
      <t>キソテキ</t>
    </rPh>
    <rPh sb="7" eb="9">
      <t>ザイセイ</t>
    </rPh>
    <rPh sb="9" eb="11">
      <t>シュウシ</t>
    </rPh>
    <rPh sb="23" eb="24">
      <t>セン</t>
    </rPh>
    <rPh sb="24" eb="25">
      <t>エン</t>
    </rPh>
    <phoneticPr fontId="2"/>
  </si>
  <si>
    <t>9,079,773　千円</t>
    <phoneticPr fontId="2"/>
  </si>
  <si>
    <t>△155,687　千円</t>
    <rPh sb="9" eb="11">
      <t>センエン</t>
    </rPh>
    <phoneticPr fontId="2"/>
  </si>
  <si>
    <t>8,924,086　千円</t>
    <rPh sb="10" eb="12">
      <t>センエン</t>
    </rPh>
    <phoneticPr fontId="2"/>
  </si>
  <si>
    <t>8,500,165　千円</t>
    <rPh sb="10" eb="12">
      <t>センエン</t>
    </rPh>
    <phoneticPr fontId="2"/>
  </si>
  <si>
    <t>8,900,165　千円</t>
    <phoneticPr fontId="2"/>
  </si>
  <si>
    <t>就学前教育・保育施設整備補助金</t>
  </si>
  <si>
    <t>板柳町第三保育所鶴住の園舎増改築工事に対する補助金</t>
    <rPh sb="0" eb="3">
      <t>イタヤナギマチ</t>
    </rPh>
    <rPh sb="3" eb="4">
      <t>ダイ</t>
    </rPh>
    <rPh sb="4" eb="5">
      <t>サン</t>
    </rPh>
    <rPh sb="5" eb="8">
      <t>ホイクショ</t>
    </rPh>
    <rPh sb="8" eb="10">
      <t>ツルズミ</t>
    </rPh>
    <rPh sb="11" eb="13">
      <t>エンシャ</t>
    </rPh>
    <rPh sb="13" eb="16">
      <t>ゾウカイチク</t>
    </rPh>
    <rPh sb="16" eb="18">
      <t>コウジ</t>
    </rPh>
    <rPh sb="19" eb="20">
      <t>タイ</t>
    </rPh>
    <rPh sb="22" eb="25">
      <t>ホジョキン</t>
    </rPh>
    <phoneticPr fontId="8"/>
  </si>
  <si>
    <t>物価高騰特別支援給付金（調整給付分）</t>
  </si>
  <si>
    <t>給付対象者（2,407名）</t>
    <rPh sb="0" eb="2">
      <t>キュウフ</t>
    </rPh>
    <rPh sb="2" eb="5">
      <t>タイショウシャ</t>
    </rPh>
    <rPh sb="11" eb="12">
      <t>メイ</t>
    </rPh>
    <phoneticPr fontId="8"/>
  </si>
  <si>
    <t>定額減税に伴う調整給付金</t>
    <rPh sb="0" eb="2">
      <t>テイガク</t>
    </rPh>
    <rPh sb="2" eb="4">
      <t>ゲンゼイ</t>
    </rPh>
    <rPh sb="5" eb="6">
      <t>トモナ</t>
    </rPh>
    <rPh sb="7" eb="9">
      <t>チョウセイ</t>
    </rPh>
    <rPh sb="9" eb="12">
      <t>キュウフキン</t>
    </rPh>
    <phoneticPr fontId="8"/>
  </si>
  <si>
    <t>物価高騰特別支援給付金（非課税世帯分）</t>
  </si>
  <si>
    <t>給付対象世帯（1,669世帯）</t>
    <rPh sb="0" eb="2">
      <t>キュウフ</t>
    </rPh>
    <rPh sb="2" eb="4">
      <t>タイショウ</t>
    </rPh>
    <rPh sb="4" eb="6">
      <t>セタイ</t>
    </rPh>
    <rPh sb="12" eb="14">
      <t>セタイ</t>
    </rPh>
    <phoneticPr fontId="8"/>
  </si>
  <si>
    <t>非課税世帯に対する支援給付金</t>
    <rPh sb="0" eb="3">
      <t>ヒカゼイ</t>
    </rPh>
    <rPh sb="3" eb="5">
      <t>セタイ</t>
    </rPh>
    <rPh sb="6" eb="7">
      <t>タイ</t>
    </rPh>
    <rPh sb="9" eb="11">
      <t>シエン</t>
    </rPh>
    <rPh sb="11" eb="14">
      <t>キュウフキン</t>
    </rPh>
    <phoneticPr fontId="8"/>
  </si>
  <si>
    <t>認定こども園整備事業費補助金</t>
  </si>
  <si>
    <t>物価高騰特別支援給付金（均等割課税世帯分）</t>
  </si>
  <si>
    <t>給付対象世帯（348世帯）</t>
    <rPh sb="0" eb="2">
      <t>キュウフ</t>
    </rPh>
    <rPh sb="2" eb="4">
      <t>タイショウ</t>
    </rPh>
    <rPh sb="4" eb="6">
      <t>セタイ</t>
    </rPh>
    <rPh sb="10" eb="12">
      <t>セタイ</t>
    </rPh>
    <phoneticPr fontId="8"/>
  </si>
  <si>
    <t>均等割課税世帯に対する支援給付金</t>
    <rPh sb="0" eb="3">
      <t>キントウワリ</t>
    </rPh>
    <rPh sb="3" eb="5">
      <t>カゼイ</t>
    </rPh>
    <rPh sb="5" eb="7">
      <t>セタイ</t>
    </rPh>
    <rPh sb="8" eb="9">
      <t>タイ</t>
    </rPh>
    <rPh sb="11" eb="16">
      <t>シエンキュウフキン</t>
    </rPh>
    <phoneticPr fontId="8"/>
  </si>
  <si>
    <t>学校給食費無償化事業補助金</t>
  </si>
  <si>
    <t>町内各小中学校</t>
    <rPh sb="0" eb="2">
      <t>チョウナイ</t>
    </rPh>
    <rPh sb="2" eb="3">
      <t>カク</t>
    </rPh>
    <rPh sb="3" eb="7">
      <t>ショウチュウガッコウ</t>
    </rPh>
    <phoneticPr fontId="8"/>
  </si>
  <si>
    <t>学校給食費無償化に係る補助金</t>
    <rPh sb="0" eb="2">
      <t>ガッコウ</t>
    </rPh>
    <rPh sb="2" eb="5">
      <t>キュウショクヒ</t>
    </rPh>
    <rPh sb="5" eb="8">
      <t>ムショウカ</t>
    </rPh>
    <rPh sb="9" eb="10">
      <t>カカ</t>
    </rPh>
    <rPh sb="11" eb="14">
      <t>ホジョキン</t>
    </rPh>
    <phoneticPr fontId="8"/>
  </si>
  <si>
    <t>板柳町特別プレミアム付商品券発行補助金</t>
  </si>
  <si>
    <t>板柳町商工会</t>
    <rPh sb="0" eb="3">
      <t>イタヤナギマチ</t>
    </rPh>
    <rPh sb="3" eb="6">
      <t>ショウコウカイ</t>
    </rPh>
    <phoneticPr fontId="8"/>
  </si>
  <si>
    <t>プレミアム付商品券の作成に係る補助金</t>
    <rPh sb="5" eb="6">
      <t>ツキ</t>
    </rPh>
    <rPh sb="6" eb="9">
      <t>ショウヒンケン</t>
    </rPh>
    <rPh sb="10" eb="12">
      <t>サクセイ</t>
    </rPh>
    <rPh sb="13" eb="14">
      <t>カカ</t>
    </rPh>
    <rPh sb="15" eb="18">
      <t>ホジョキン</t>
    </rPh>
    <phoneticPr fontId="8"/>
  </si>
  <si>
    <t>給付対象世帯（157世帯）</t>
    <rPh sb="0" eb="6">
      <t>キュウフタイショウセタイ</t>
    </rPh>
    <rPh sb="10" eb="12">
      <t>セタイ</t>
    </rPh>
    <phoneticPr fontId="8"/>
  </si>
  <si>
    <t>非課税世帯に対し10万円の給付</t>
    <rPh sb="0" eb="3">
      <t>ヒカゼイ</t>
    </rPh>
    <rPh sb="3" eb="5">
      <t>セタイ</t>
    </rPh>
    <rPh sb="6" eb="7">
      <t>タイ</t>
    </rPh>
    <rPh sb="10" eb="12">
      <t>マンエン</t>
    </rPh>
    <rPh sb="13" eb="15">
      <t>キュウフ</t>
    </rPh>
    <phoneticPr fontId="8"/>
  </si>
  <si>
    <t>医療・福祉施設等物価高騰対策支援給付金</t>
  </si>
  <si>
    <t>町内各医療・福祉施設</t>
    <rPh sb="0" eb="2">
      <t>チョウナイ</t>
    </rPh>
    <rPh sb="2" eb="3">
      <t>カク</t>
    </rPh>
    <rPh sb="3" eb="5">
      <t>イリョウ</t>
    </rPh>
    <rPh sb="6" eb="8">
      <t>フクシ</t>
    </rPh>
    <rPh sb="8" eb="10">
      <t>シセツ</t>
    </rPh>
    <phoneticPr fontId="8"/>
  </si>
  <si>
    <t>町内各医療・福祉施設に対する給付金</t>
    <rPh sb="0" eb="5">
      <t>チョウナイカクイリョウ</t>
    </rPh>
    <rPh sb="6" eb="10">
      <t>フクシシセツ</t>
    </rPh>
    <rPh sb="11" eb="12">
      <t>タイ</t>
    </rPh>
    <rPh sb="14" eb="17">
      <t>キュウフキン</t>
    </rPh>
    <phoneticPr fontId="8"/>
  </si>
  <si>
    <t>灯油支援給付金</t>
  </si>
  <si>
    <t>給付対象世帯（1,686世帯）</t>
    <rPh sb="0" eb="2">
      <t>キュウフ</t>
    </rPh>
    <rPh sb="2" eb="4">
      <t>タイショウ</t>
    </rPh>
    <rPh sb="4" eb="6">
      <t>セタイ</t>
    </rPh>
    <rPh sb="12" eb="14">
      <t>セタイ</t>
    </rPh>
    <phoneticPr fontId="8"/>
  </si>
  <si>
    <t>生活困窮者に対する灯油購入費助成金</t>
    <rPh sb="0" eb="2">
      <t>セイカツ</t>
    </rPh>
    <rPh sb="2" eb="5">
      <t>コンキュウシャ</t>
    </rPh>
    <rPh sb="6" eb="7">
      <t>タイ</t>
    </rPh>
    <rPh sb="9" eb="11">
      <t>トウユ</t>
    </rPh>
    <rPh sb="11" eb="14">
      <t>コウニュウヒ</t>
    </rPh>
    <rPh sb="14" eb="17">
      <t>ジョセイキン</t>
    </rPh>
    <phoneticPr fontId="8"/>
  </si>
  <si>
    <t>給付対象世帯（16世帯）</t>
    <rPh sb="0" eb="6">
      <t>キュウフタイショウセタイ</t>
    </rPh>
    <rPh sb="9" eb="11">
      <t>セタイ</t>
    </rPh>
    <phoneticPr fontId="8"/>
  </si>
  <si>
    <t>新規就農者育成総合対策事業（経営開始資金）給付金</t>
  </si>
  <si>
    <t>給付対象者（13名）</t>
    <rPh sb="0" eb="2">
      <t>キュウフ</t>
    </rPh>
    <rPh sb="2" eb="5">
      <t>タイショウシャ</t>
    </rPh>
    <rPh sb="8" eb="9">
      <t>メイ</t>
    </rPh>
    <phoneticPr fontId="8"/>
  </si>
  <si>
    <t>新規就農者に対する事業給付金</t>
    <rPh sb="0" eb="2">
      <t>シンキ</t>
    </rPh>
    <rPh sb="2" eb="5">
      <t>シュウノウシャ</t>
    </rPh>
    <rPh sb="6" eb="7">
      <t>タイ</t>
    </rPh>
    <rPh sb="9" eb="11">
      <t>ジギョウ</t>
    </rPh>
    <rPh sb="11" eb="14">
      <t>キュウフキン</t>
    </rPh>
    <phoneticPr fontId="8"/>
  </si>
  <si>
    <t>津軽広域連合し尿等希釈投入施設管理運営費負担金</t>
  </si>
  <si>
    <t>津軽広域連合</t>
    <rPh sb="0" eb="6">
      <t>ツガルコウイキレンゴウ</t>
    </rPh>
    <phoneticPr fontId="8"/>
  </si>
  <si>
    <t>津軽広域連合に対する負担金</t>
    <rPh sb="0" eb="6">
      <t>ツガルコウイキレンゴウ</t>
    </rPh>
    <rPh sb="7" eb="8">
      <t>タイ</t>
    </rPh>
    <rPh sb="10" eb="13">
      <t>フタンキン</t>
    </rPh>
    <phoneticPr fontId="8"/>
  </si>
  <si>
    <t>他会計からの繰入金</t>
    <rPh sb="0" eb="1">
      <t>ホカ</t>
    </rPh>
    <rPh sb="1" eb="3">
      <t>カイケイ</t>
    </rPh>
    <phoneticPr fontId="2"/>
  </si>
  <si>
    <t>青森県国民健康保険団体連合会</t>
  </si>
  <si>
    <t>一般保険者に対する診療報酬</t>
  </si>
  <si>
    <t>一般被保険者に対する高額療養費</t>
  </si>
  <si>
    <t>（令和7年3月31日現在）</t>
  </si>
  <si>
    <t>　　　板柳町下水道事業会計（地方公営企業会計（法適））</t>
    <rPh sb="14" eb="16">
      <t>チホウ</t>
    </rPh>
    <rPh sb="16" eb="22">
      <t>コウエイキギョウカイケイ</t>
    </rPh>
    <rPh sb="23" eb="24">
      <t>ホウ</t>
    </rPh>
    <rPh sb="24" eb="25">
      <t>テキ</t>
    </rPh>
    <phoneticPr fontId="2"/>
  </si>
  <si>
    <t>過年度未収金</t>
    <rPh sb="0" eb="6">
      <t>カネンドミシュウキン</t>
    </rPh>
    <phoneticPr fontId="2"/>
  </si>
  <si>
    <t>現年度未収金</t>
    <rPh sb="0" eb="6">
      <t>ゲンネンドミシュウキン</t>
    </rPh>
    <phoneticPr fontId="14"/>
  </si>
  <si>
    <t>板柳中央病院事業会計　計</t>
    <phoneticPr fontId="14"/>
  </si>
  <si>
    <t>下水事業会計　計</t>
    <rPh sb="0" eb="2">
      <t>ゲスイ</t>
    </rPh>
    <rPh sb="2" eb="4">
      <t>ジギョウ</t>
    </rPh>
    <phoneticPr fontId="14"/>
  </si>
  <si>
    <t>下水道事業会計から水道事業会計への負担金</t>
    <rPh sb="0" eb="3">
      <t>ゲスイドウ</t>
    </rPh>
    <rPh sb="3" eb="5">
      <t>ジギョウ</t>
    </rPh>
    <rPh sb="5" eb="7">
      <t>カイケイ</t>
    </rPh>
    <rPh sb="9" eb="11">
      <t>スイドウ</t>
    </rPh>
    <rPh sb="11" eb="13">
      <t>ジギョウ</t>
    </rPh>
    <rPh sb="13" eb="15">
      <t>カイケイ</t>
    </rPh>
    <rPh sb="17" eb="20">
      <t>フタンキン</t>
    </rPh>
    <phoneticPr fontId="5"/>
  </si>
  <si>
    <t>長期前受金戻入</t>
    <rPh sb="0" eb="7">
      <t>チョウキマエウケキンレイニュウ</t>
    </rPh>
    <phoneticPr fontId="14"/>
  </si>
  <si>
    <t>長期前受金戻入</t>
    <rPh sb="0" eb="7">
      <t>チョウキマエウケキンレイニュウ</t>
    </rPh>
    <phoneticPr fontId="2"/>
  </si>
  <si>
    <t>　　　板柳町下水道事業会計（地方公営企業会計（法適））…全部連結</t>
    <rPh sb="14" eb="16">
      <t>チホウ</t>
    </rPh>
    <rPh sb="16" eb="22">
      <t>コウエイキギョウカイケイ</t>
    </rPh>
    <rPh sb="23" eb="24">
      <t>ホウ</t>
    </rPh>
    <rPh sb="24" eb="25">
      <t>テキ</t>
    </rPh>
    <phoneticPr fontId="2"/>
  </si>
  <si>
    <t>　　　津軽広域連合…総務費6.2％、介護費5.3％、障害費4.7％、衛生費8.4％</t>
    <rPh sb="10" eb="13">
      <t>ソウムヒ</t>
    </rPh>
    <rPh sb="18" eb="20">
      <t>カイゴ</t>
    </rPh>
    <rPh sb="20" eb="21">
      <t>ヒ</t>
    </rPh>
    <rPh sb="26" eb="28">
      <t>ショウガイ</t>
    </rPh>
    <rPh sb="28" eb="29">
      <t>ヒ</t>
    </rPh>
    <rPh sb="34" eb="36">
      <t>エイセイ</t>
    </rPh>
    <rPh sb="36" eb="37">
      <t>ヒ</t>
    </rPh>
    <phoneticPr fontId="2"/>
  </si>
  <si>
    <t>　　　弘前地区消防事務組合…5.60％</t>
    <phoneticPr fontId="2"/>
  </si>
  <si>
    <t>　基金（その他）</t>
    <phoneticPr fontId="2"/>
  </si>
  <si>
    <t>使用料・手数料</t>
    <rPh sb="0" eb="3">
      <t>シヨウリョウ</t>
    </rPh>
    <rPh sb="4" eb="7">
      <t>テスウリョウ</t>
    </rPh>
    <phoneticPr fontId="14"/>
  </si>
  <si>
    <t>その他</t>
    <rPh sb="2" eb="3">
      <t>タ</t>
    </rPh>
    <phoneticPr fontId="14"/>
  </si>
  <si>
    <t>病院事業費用_医業費用_研究研修費_負担金</t>
    <rPh sb="0" eb="6">
      <t>ビョウインジギョウヒヨウ</t>
    </rPh>
    <rPh sb="7" eb="11">
      <t>イギョウヒヨウ</t>
    </rPh>
    <rPh sb="12" eb="14">
      <t>ケンキュウ</t>
    </rPh>
    <rPh sb="14" eb="17">
      <t>ケンシュウヒ</t>
    </rPh>
    <rPh sb="18" eb="21">
      <t>フタンキン</t>
    </rPh>
    <phoneticPr fontId="2"/>
  </si>
  <si>
    <t>板柳中央病院事業会計　計</t>
  </si>
  <si>
    <t>事業費_営業費用_総係費_負担金および補助金</t>
    <rPh sb="0" eb="3">
      <t>ジギョウヒ</t>
    </rPh>
    <rPh sb="4" eb="6">
      <t>エイギョウ</t>
    </rPh>
    <rPh sb="6" eb="8">
      <t>ヒヨウ</t>
    </rPh>
    <rPh sb="9" eb="10">
      <t>ソウ</t>
    </rPh>
    <rPh sb="10" eb="11">
      <t>カカ</t>
    </rPh>
    <rPh sb="11" eb="12">
      <t>ヒ</t>
    </rPh>
    <rPh sb="13" eb="16">
      <t>フタンキン</t>
    </rPh>
    <rPh sb="19" eb="22">
      <t>ホジョキン</t>
    </rPh>
    <phoneticPr fontId="5"/>
  </si>
  <si>
    <t>　【一般社団法人板柳町産業振興公社りんごワーク研究所】</t>
    <phoneticPr fontId="2"/>
  </si>
  <si>
    <t>県支出金</t>
  </si>
  <si>
    <t>【弘前地区消防事務組合】　分担金及び負担金</t>
    <rPh sb="13" eb="17">
      <t>ブンタンキンオヨ</t>
    </rPh>
    <rPh sb="18" eb="21">
      <t>フタンキン</t>
    </rPh>
    <phoneticPr fontId="2"/>
  </si>
  <si>
    <t>【津軽広域連合】　関係市町村負担金</t>
    <rPh sb="9" eb="14">
      <t>カンケイシチョウソン</t>
    </rPh>
    <rPh sb="14" eb="17">
      <t>フタンキン</t>
    </rPh>
    <phoneticPr fontId="2"/>
  </si>
  <si>
    <t>【津軽広域水道企業団】　長期前受金戻入</t>
    <rPh sb="12" eb="19">
      <t>チョウキマエウケキンレイニュウ</t>
    </rPh>
    <phoneticPr fontId="2"/>
  </si>
  <si>
    <t>【津軽広域水道企業団】長期前受金戻入</t>
    <rPh sb="1" eb="3">
      <t>ツガル</t>
    </rPh>
    <rPh sb="3" eb="5">
      <t>コウイキ</t>
    </rPh>
    <rPh sb="5" eb="7">
      <t>スイドウ</t>
    </rPh>
    <rPh sb="7" eb="9">
      <t>キギョウ</t>
    </rPh>
    <rPh sb="9" eb="10">
      <t>ダン</t>
    </rPh>
    <phoneticPr fontId="2"/>
  </si>
  <si>
    <t>【青森県後期高齢者医療広域連合】県支出金</t>
    <phoneticPr fontId="14"/>
  </si>
  <si>
    <t>【青森県後期高齢者医療広域連合】国庫支出金</t>
    <phoneticPr fontId="14"/>
  </si>
  <si>
    <t>【青森県後期高齢者医療広域連合】　共通経費負担金、市町村支出金等</t>
    <rPh sb="17" eb="24">
      <t>キョウツウケイヒフタンキン</t>
    </rPh>
    <rPh sb="25" eb="31">
      <t>シチョウソンシシュツキン</t>
    </rPh>
    <rPh sb="31" eb="32">
      <t>ナド</t>
    </rPh>
    <phoneticPr fontId="2"/>
  </si>
  <si>
    <t>経常的
補助金</t>
    <phoneticPr fontId="2"/>
  </si>
  <si>
    <t>【津軽広域連合】　現金</t>
    <phoneticPr fontId="2"/>
  </si>
  <si>
    <t>【弘前地区消防事務組合】　要求払預金</t>
    <phoneticPr fontId="2"/>
  </si>
  <si>
    <t>【津軽広域水道企業団】　預金</t>
    <phoneticPr fontId="2"/>
  </si>
  <si>
    <t>【一般社団法人板柳町産業振興公社りんごワーク研究所】　現金預金</t>
    <phoneticPr fontId="2"/>
  </si>
  <si>
    <t>【青森県後期高齢者医療広域連合】　現金</t>
    <phoneticPr fontId="2"/>
  </si>
  <si>
    <t>　　31,463千円（継続費0千円　明許繰越31,463千円　事故繰越0千円）</t>
    <phoneticPr fontId="2"/>
  </si>
  <si>
    <t>　　　なお、地方公営企業会計では、税抜方式によっております。</t>
    <rPh sb="6" eb="8">
      <t>チホウ</t>
    </rPh>
    <rPh sb="8" eb="10">
      <t>コウエイ</t>
    </rPh>
    <rPh sb="10" eb="12">
      <t>キギョウ</t>
    </rPh>
    <rPh sb="12" eb="14">
      <t>カイケイ</t>
    </rPh>
    <phoneticPr fontId="2"/>
  </si>
  <si>
    <t>　　　西北五広域福祉事務組合…9.56％</t>
    <phoneticPr fontId="2"/>
  </si>
  <si>
    <t>　　　弘前地区環境整備事務組合…4.81％</t>
    <phoneticPr fontId="2"/>
  </si>
  <si>
    <t>【弘前地区環境整備事務組合】　分担金及び負担金</t>
    <rPh sb="15" eb="19">
      <t>ブンタンキンオヨ</t>
    </rPh>
    <rPh sb="20" eb="23">
      <t>フタンキン</t>
    </rPh>
    <phoneticPr fontId="14"/>
  </si>
  <si>
    <t>【弘前地区環境整備事務組合】　構成市町村負担金（黒石市・田舎館村分）</t>
    <rPh sb="15" eb="20">
      <t>コウセイシチョウソン</t>
    </rPh>
    <rPh sb="20" eb="23">
      <t>フタンキン</t>
    </rPh>
    <rPh sb="24" eb="27">
      <t>クロイシシ</t>
    </rPh>
    <rPh sb="28" eb="33">
      <t>イナカダテムラブン</t>
    </rPh>
    <phoneticPr fontId="14"/>
  </si>
  <si>
    <t>【弘前地区環境整備事務組合】　要求払預金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</si>
</sst>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quot;▲ &quot;#,##0"/>
    <numFmt numFmtId="177" formatCode="#,##0;&quot;△ &quot;#,##0"/>
    <numFmt numFmtId="178" formatCode="#,##0,"/>
    <numFmt numFmtId="179" formatCode="#,##0.0000"/>
    <numFmt numFmtId="180" formatCode="0_);[Red]\(0\)"/>
    <numFmt numFmtId="181" formatCode="0.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10"/>
      <name val="ＭＳ Ｐゴシック"/>
      <family val="3"/>
      <charset val="128"/>
    </font>
    <font>
      <sz val="10"/>
      <color theme="1"/>
      <name val="ＭＳ Ｐゴシック"/>
      <family val="2"/>
      <charset val="128"/>
      <scheme val="minor"/>
    </font>
    <font>
      <sz val="9"/>
      <color theme="1"/>
      <name val="ＭＳ Ｐゴシック"/>
      <family val="3"/>
      <charset val="128"/>
    </font>
    <font>
      <sz val="14"/>
      <name val="ＭＳ Ｐゴシック"/>
      <family val="3"/>
      <charset val="128"/>
    </font>
    <font>
      <sz val="11"/>
      <color theme="1"/>
      <name val="ＭＳ Ｐゴシック"/>
      <family val="2"/>
      <scheme val="minor"/>
    </font>
    <font>
      <b/>
      <sz val="18"/>
      <color theme="1"/>
      <name val="ＭＳ Ｐゴシック"/>
      <family val="2"/>
      <scheme val="minor"/>
    </font>
    <font>
      <sz val="9"/>
      <color theme="1"/>
      <name val="ＭＳ Ｐゴシック"/>
      <family val="2"/>
      <scheme val="minor"/>
    </font>
    <font>
      <b/>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b/>
      <sz val="10"/>
      <color theme="1"/>
      <name val="ＭＳ Ｐゴシック"/>
      <family val="2"/>
      <scheme val="minor"/>
    </font>
    <font>
      <sz val="10"/>
      <color theme="1"/>
      <name val="ＭＳ Ｐゴシック"/>
      <family val="2"/>
      <scheme val="minor"/>
    </font>
    <font>
      <sz val="8"/>
      <color theme="1"/>
      <name val="ＭＳ ゴシック"/>
      <family val="3"/>
      <charset val="128"/>
    </font>
    <font>
      <b/>
      <sz val="12"/>
      <color theme="1"/>
      <name val="ＭＳ Ｐゴシック"/>
      <family val="2"/>
      <scheme val="minor"/>
    </font>
    <font>
      <sz val="9"/>
      <color theme="1"/>
      <name val="ＭＳ Ｐゴシック"/>
      <family val="3"/>
      <charset val="128"/>
      <scheme val="minor"/>
    </font>
    <font>
      <b/>
      <sz val="18"/>
      <color theme="1"/>
      <name val="ＭＳ Ｐゴシック"/>
      <family val="3"/>
      <charset val="128"/>
      <scheme val="minor"/>
    </font>
    <font>
      <b/>
      <sz val="18"/>
      <name val="ＭＳ Ｐゴシック"/>
      <family val="3"/>
      <charset val="128"/>
    </font>
    <font>
      <sz val="10"/>
      <name val="ＭＳ Ｐゴシック"/>
      <family val="3"/>
      <charset val="128"/>
      <scheme val="minor"/>
    </font>
    <font>
      <sz val="11"/>
      <color theme="1"/>
      <name val="ＭＳ Ｐゴシック"/>
      <family val="3"/>
      <charset val="128"/>
      <scheme val="minor"/>
    </font>
    <font>
      <b/>
      <sz val="18"/>
      <name val="ＭＳ Ｐゴシック"/>
      <family val="3"/>
      <charset val="128"/>
      <scheme val="minor"/>
    </font>
    <font>
      <sz val="24"/>
      <name val="ＭＳ 明朝"/>
      <family val="1"/>
      <charset val="128"/>
    </font>
    <font>
      <b/>
      <sz val="11"/>
      <color theme="1"/>
      <name val="ＭＳ Ｐゴシック"/>
      <family val="3"/>
      <charset val="128"/>
    </font>
    <font>
      <sz val="11"/>
      <color theme="1"/>
      <name val="ＭＳ Ｐゴシック"/>
      <family val="3"/>
      <charset val="128"/>
    </font>
    <font>
      <sz val="11"/>
      <color theme="0"/>
      <name val="ＭＳ Ｐゴシック"/>
      <family val="2"/>
      <scheme val="minor"/>
    </font>
    <font>
      <b/>
      <sz val="11"/>
      <color theme="3"/>
      <name val="ＭＳ Ｐゴシック"/>
      <family val="2"/>
      <scheme val="minor"/>
    </font>
    <font>
      <b/>
      <sz val="9"/>
      <color theme="1"/>
      <name val="ＭＳ Ｐゴシック"/>
      <family val="3"/>
      <charset val="128"/>
    </font>
    <font>
      <sz val="10"/>
      <color theme="1"/>
      <name val="ＭＳ Ｐゴシック"/>
      <family val="3"/>
      <charset val="128"/>
    </font>
    <font>
      <sz val="12"/>
      <name val="ＭＳ Ｐゴシック"/>
      <family val="3"/>
      <charset val="128"/>
    </font>
    <font>
      <sz val="9"/>
      <color rgb="FFFF0000"/>
      <name val="ＭＳ Ｐゴシック"/>
      <family val="3"/>
      <charset val="128"/>
    </font>
    <font>
      <sz val="9"/>
      <color rgb="FFFF0000"/>
      <name val="ＭＳ Ｐゴシック"/>
      <family val="2"/>
      <scheme val="minor"/>
    </font>
    <font>
      <b/>
      <sz val="18"/>
      <color theme="1"/>
      <name val="ＭＳ Ｐゴシック"/>
      <family val="3"/>
      <charset val="128"/>
    </font>
    <font>
      <u/>
      <sz val="8"/>
      <color theme="1"/>
      <name val="ＭＳ ゴシック"/>
      <family val="3"/>
      <charset val="128"/>
    </font>
    <font>
      <i/>
      <sz val="10"/>
      <color theme="1"/>
      <name val="ＭＳ Ｐゴシック"/>
      <family val="3"/>
      <charset val="128"/>
    </font>
    <font>
      <b/>
      <sz val="8"/>
      <color theme="1"/>
      <name val="ＭＳ ゴシック"/>
      <family val="3"/>
      <charset val="128"/>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9" tint="0.79998168889431442"/>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s>
  <cellStyleXfs count="6">
    <xf numFmtId="0" fontId="0" fillId="0" borderId="0">
      <alignment vertical="center"/>
    </xf>
    <xf numFmtId="0" fontId="1" fillId="0" borderId="0">
      <alignment vertical="center"/>
    </xf>
    <xf numFmtId="0" fontId="10" fillId="0" borderId="0"/>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18">
    <xf numFmtId="0" fontId="0" fillId="0" borderId="0" xfId="0">
      <alignment vertical="center"/>
    </xf>
    <xf numFmtId="0" fontId="4" fillId="0" borderId="1" xfId="0" applyFont="1" applyBorder="1">
      <alignment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8" fillId="0" borderId="0" xfId="1" applyFont="1" applyAlignment="1">
      <alignment horizontal="left" vertical="center"/>
    </xf>
    <xf numFmtId="0" fontId="6" fillId="0" borderId="0" xfId="1" applyFont="1" applyAlignment="1">
      <alignment horizontal="center" vertical="center"/>
    </xf>
    <xf numFmtId="0" fontId="5" fillId="0" borderId="0" xfId="0" applyFont="1" applyAlignment="1">
      <alignment horizontal="center" vertical="center"/>
    </xf>
    <xf numFmtId="0" fontId="6" fillId="0" borderId="0" xfId="1" applyFont="1">
      <alignment vertical="center"/>
    </xf>
    <xf numFmtId="0" fontId="9" fillId="0" borderId="1" xfId="1" applyFont="1" applyBorder="1">
      <alignment vertical="center"/>
    </xf>
    <xf numFmtId="176" fontId="6" fillId="0" borderId="3" xfId="1" applyNumberFormat="1" applyFont="1" applyBorder="1" applyAlignment="1">
      <alignment horizontal="right" vertical="center" wrapText="1"/>
    </xf>
    <xf numFmtId="176" fontId="6" fillId="0" borderId="3" xfId="1" applyNumberFormat="1" applyFont="1" applyBorder="1" applyAlignment="1">
      <alignment horizontal="right" vertical="center"/>
    </xf>
    <xf numFmtId="176" fontId="6" fillId="0" borderId="0" xfId="1" applyNumberFormat="1" applyFont="1" applyAlignment="1">
      <alignment horizontal="center" vertical="center"/>
    </xf>
    <xf numFmtId="3" fontId="11" fillId="0" borderId="0" xfId="2" applyNumberFormat="1" applyFont="1"/>
    <xf numFmtId="3" fontId="12" fillId="0" borderId="0" xfId="2" applyNumberFormat="1" applyFont="1"/>
    <xf numFmtId="3" fontId="10" fillId="0" borderId="0" xfId="2" applyNumberFormat="1"/>
    <xf numFmtId="3" fontId="13" fillId="0" borderId="0" xfId="2" applyNumberFormat="1" applyFont="1"/>
    <xf numFmtId="3" fontId="10" fillId="0" borderId="0" xfId="2" applyNumberFormat="1" applyAlignment="1">
      <alignment horizontal="right"/>
    </xf>
    <xf numFmtId="3" fontId="12" fillId="3" borderId="2" xfId="2" applyNumberFormat="1" applyFont="1" applyFill="1" applyBorder="1" applyAlignment="1">
      <alignment horizontal="center" vertical="center"/>
    </xf>
    <xf numFmtId="3" fontId="12" fillId="3" borderId="2" xfId="2" applyNumberFormat="1" applyFont="1" applyFill="1" applyBorder="1" applyAlignment="1">
      <alignment horizontal="center" vertical="center" wrapText="1"/>
    </xf>
    <xf numFmtId="3" fontId="15" fillId="0" borderId="2" xfId="2" applyNumberFormat="1" applyFont="1" applyBorder="1" applyAlignment="1">
      <alignment horizontal="left" vertical="center" wrapText="1" shrinkToFit="1"/>
    </xf>
    <xf numFmtId="3" fontId="12" fillId="0" borderId="2" xfId="2" applyNumberFormat="1" applyFont="1" applyBorder="1" applyAlignment="1">
      <alignment horizontal="right" vertical="center"/>
    </xf>
    <xf numFmtId="3" fontId="16" fillId="0" borderId="2" xfId="2" applyNumberFormat="1" applyFont="1" applyBorder="1" applyAlignment="1">
      <alignment horizontal="left" vertical="center" wrapText="1"/>
    </xf>
    <xf numFmtId="3" fontId="12" fillId="0" borderId="2" xfId="2" applyNumberFormat="1" applyFont="1" applyBorder="1" applyAlignment="1">
      <alignment horizontal="center" vertical="center"/>
    </xf>
    <xf numFmtId="3" fontId="17" fillId="0" borderId="2" xfId="2" applyNumberFormat="1" applyFont="1" applyBorder="1" applyAlignment="1">
      <alignment horizontal="left" vertical="center" wrapText="1"/>
    </xf>
    <xf numFmtId="3" fontId="12" fillId="0" borderId="2" xfId="2" applyNumberFormat="1" applyFont="1" applyBorder="1" applyAlignment="1">
      <alignment horizontal="left" vertical="center"/>
    </xf>
    <xf numFmtId="3" fontId="15" fillId="0" borderId="2" xfId="2" applyNumberFormat="1" applyFont="1" applyBorder="1" applyAlignment="1">
      <alignment horizontal="left" vertical="center" wrapText="1"/>
    </xf>
    <xf numFmtId="3" fontId="12" fillId="0" borderId="2" xfId="2" applyNumberFormat="1" applyFont="1" applyBorder="1" applyAlignment="1">
      <alignment horizontal="left" vertical="center" shrinkToFit="1"/>
    </xf>
    <xf numFmtId="3" fontId="12" fillId="0" borderId="6" xfId="2" applyNumberFormat="1" applyFont="1" applyBorder="1" applyAlignment="1">
      <alignment horizontal="center" vertical="center"/>
    </xf>
    <xf numFmtId="3" fontId="12" fillId="0" borderId="7" xfId="2" applyNumberFormat="1" applyFont="1" applyBorder="1" applyAlignment="1">
      <alignment horizontal="left" vertical="center"/>
    </xf>
    <xf numFmtId="3" fontId="12" fillId="0" borderId="2" xfId="2" applyNumberFormat="1" applyFont="1" applyBorder="1" applyAlignment="1">
      <alignment vertical="center"/>
    </xf>
    <xf numFmtId="3" fontId="12" fillId="3" borderId="8" xfId="2" applyNumberFormat="1" applyFont="1" applyFill="1" applyBorder="1" applyAlignment="1">
      <alignment horizontal="center" vertical="center"/>
    </xf>
    <xf numFmtId="3" fontId="12" fillId="3" borderId="9" xfId="2" applyNumberFormat="1" applyFont="1" applyFill="1" applyBorder="1" applyAlignment="1">
      <alignment horizontal="center" vertical="center"/>
    </xf>
    <xf numFmtId="3" fontId="12" fillId="3" borderId="4" xfId="2" applyNumberFormat="1" applyFont="1" applyFill="1" applyBorder="1" applyAlignment="1">
      <alignment horizontal="center" vertical="center"/>
    </xf>
    <xf numFmtId="3" fontId="12" fillId="3" borderId="10" xfId="2" applyNumberFormat="1" applyFont="1" applyFill="1" applyBorder="1" applyAlignment="1">
      <alignment horizontal="center" vertical="center"/>
    </xf>
    <xf numFmtId="3" fontId="12" fillId="0" borderId="10" xfId="2" applyNumberFormat="1" applyFont="1" applyBorder="1" applyAlignment="1">
      <alignment horizontal="right" vertical="center"/>
    </xf>
    <xf numFmtId="3" fontId="10" fillId="0" borderId="0" xfId="2" applyNumberFormat="1" applyAlignment="1">
      <alignment vertical="center"/>
    </xf>
    <xf numFmtId="3" fontId="10" fillId="0" borderId="0" xfId="2" applyNumberFormat="1" applyAlignment="1">
      <alignment horizontal="right" vertical="center"/>
    </xf>
    <xf numFmtId="3" fontId="12" fillId="0" borderId="13" xfId="2" applyNumberFormat="1" applyFont="1" applyBorder="1" applyAlignment="1">
      <alignment horizontal="center" vertical="center"/>
    </xf>
    <xf numFmtId="0" fontId="20" fillId="0" borderId="0" xfId="2" applyFont="1" applyAlignment="1">
      <alignment horizontal="left" vertical="center"/>
    </xf>
    <xf numFmtId="0" fontId="23" fillId="0" borderId="1" xfId="0" applyFont="1" applyBorder="1">
      <alignment vertical="center"/>
    </xf>
    <xf numFmtId="0" fontId="24" fillId="0" borderId="1" xfId="1" applyFont="1" applyBorder="1">
      <alignment vertical="center"/>
    </xf>
    <xf numFmtId="0" fontId="6" fillId="3" borderId="3"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0" borderId="0" xfId="0" applyFont="1" applyAlignment="1">
      <alignment horizontal="right"/>
    </xf>
    <xf numFmtId="0" fontId="7" fillId="0" borderId="0" xfId="0" applyFont="1" applyAlignment="1">
      <alignment horizontal="right"/>
    </xf>
    <xf numFmtId="176" fontId="25" fillId="0" borderId="2" xfId="0" applyNumberFormat="1" applyFont="1" applyBorder="1" applyAlignment="1">
      <alignment horizontal="right" vertical="center"/>
    </xf>
    <xf numFmtId="0" fontId="6" fillId="0" borderId="0" xfId="1" applyFont="1" applyAlignment="1">
      <alignment horizontal="left" vertical="center"/>
    </xf>
    <xf numFmtId="3" fontId="12" fillId="0" borderId="0" xfId="2" applyNumberFormat="1" applyFont="1" applyAlignment="1">
      <alignment horizontal="center" vertical="center"/>
    </xf>
    <xf numFmtId="0" fontId="27" fillId="0" borderId="1" xfId="0" applyFont="1" applyBorder="1">
      <alignment vertical="center"/>
    </xf>
    <xf numFmtId="3" fontId="18" fillId="3" borderId="16" xfId="2" applyNumberFormat="1" applyFont="1" applyFill="1" applyBorder="1" applyAlignment="1">
      <alignment horizontal="center" vertical="center" shrinkToFit="1"/>
    </xf>
    <xf numFmtId="3" fontId="18" fillId="3" borderId="17" xfId="2" applyNumberFormat="1" applyFont="1" applyFill="1" applyBorder="1" applyAlignment="1">
      <alignment horizontal="center" vertical="center" shrinkToFit="1"/>
    </xf>
    <xf numFmtId="3" fontId="18" fillId="3" borderId="18" xfId="2" applyNumberFormat="1" applyFont="1" applyFill="1" applyBorder="1" applyAlignment="1">
      <alignment horizontal="center" vertical="center" shrinkToFit="1"/>
    </xf>
    <xf numFmtId="3" fontId="26" fillId="0" borderId="0" xfId="2" applyNumberFormat="1" applyFont="1" applyAlignment="1">
      <alignment vertical="center"/>
    </xf>
    <xf numFmtId="0" fontId="20" fillId="0" borderId="0" xfId="2" applyFont="1" applyAlignment="1">
      <alignment vertical="center"/>
    </xf>
    <xf numFmtId="0" fontId="12" fillId="0" borderId="0" xfId="2" applyFont="1"/>
    <xf numFmtId="3" fontId="10" fillId="0" borderId="0" xfId="2" applyNumberFormat="1" applyAlignment="1">
      <alignment horizontal="left" vertical="center"/>
    </xf>
    <xf numFmtId="3" fontId="5" fillId="0" borderId="10" xfId="2" applyNumberFormat="1" applyFont="1" applyBorder="1" applyAlignment="1">
      <alignment vertical="center"/>
    </xf>
    <xf numFmtId="3" fontId="5" fillId="0" borderId="2" xfId="2" applyNumberFormat="1" applyFont="1" applyBorder="1" applyAlignment="1">
      <alignment horizontal="right" vertical="center"/>
    </xf>
    <xf numFmtId="3" fontId="5" fillId="0" borderId="10" xfId="2" applyNumberFormat="1" applyFont="1" applyBorder="1" applyAlignment="1">
      <alignment horizontal="center" vertical="center"/>
    </xf>
    <xf numFmtId="3" fontId="11" fillId="0" borderId="0" xfId="2" applyNumberFormat="1" applyFont="1" applyAlignment="1">
      <alignment vertical="center"/>
    </xf>
    <xf numFmtId="3" fontId="12" fillId="0" borderId="0" xfId="2" applyNumberFormat="1" applyFont="1" applyAlignment="1">
      <alignment vertical="center"/>
    </xf>
    <xf numFmtId="3" fontId="19" fillId="0" borderId="0" xfId="2" applyNumberFormat="1" applyFont="1" applyAlignment="1">
      <alignment horizontal="right" vertical="center"/>
    </xf>
    <xf numFmtId="3" fontId="19" fillId="3" borderId="19" xfId="2" applyNumberFormat="1" applyFont="1" applyFill="1" applyBorder="1" applyAlignment="1">
      <alignment vertical="center"/>
    </xf>
    <xf numFmtId="3" fontId="19" fillId="3" borderId="22" xfId="2" applyNumberFormat="1" applyFont="1" applyFill="1" applyBorder="1" applyAlignment="1">
      <alignment vertical="center"/>
    </xf>
    <xf numFmtId="3" fontId="19" fillId="3" borderId="24" xfId="2" applyNumberFormat="1" applyFont="1" applyFill="1" applyBorder="1" applyAlignment="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3" fontId="29" fillId="0" borderId="0" xfId="0" applyNumberFormat="1" applyFont="1" applyAlignment="1"/>
    <xf numFmtId="3" fontId="8" fillId="0" borderId="0" xfId="0" applyNumberFormat="1" applyFont="1" applyAlignment="1"/>
    <xf numFmtId="3" fontId="30" fillId="0" borderId="0" xfId="0" applyNumberFormat="1" applyFont="1" applyAlignment="1">
      <alignment horizontal="right"/>
    </xf>
    <xf numFmtId="3" fontId="8" fillId="3" borderId="2" xfId="0" applyNumberFormat="1" applyFont="1" applyFill="1" applyBorder="1" applyAlignment="1">
      <alignment horizontal="center" vertical="center"/>
    </xf>
    <xf numFmtId="3" fontId="8" fillId="3" borderId="2" xfId="0" applyNumberFormat="1" applyFont="1" applyFill="1" applyBorder="1" applyAlignment="1">
      <alignment horizontal="center" vertical="center" wrapText="1"/>
    </xf>
    <xf numFmtId="3" fontId="8" fillId="0" borderId="2" xfId="0" applyNumberFormat="1" applyFont="1" applyBorder="1" applyAlignment="1">
      <alignment horizontal="left" vertical="center"/>
    </xf>
    <xf numFmtId="3" fontId="8" fillId="0" borderId="2" xfId="0" applyNumberFormat="1" applyFont="1" applyBorder="1" applyAlignment="1">
      <alignment horizontal="right" vertical="center"/>
    </xf>
    <xf numFmtId="3" fontId="8" fillId="0" borderId="2" xfId="0" applyNumberFormat="1" applyFont="1" applyBorder="1" applyAlignment="1">
      <alignment horizontal="center" vertical="center"/>
    </xf>
    <xf numFmtId="3" fontId="12" fillId="0" borderId="2" xfId="2" applyNumberFormat="1" applyFont="1" applyBorder="1" applyAlignment="1">
      <alignment horizontal="left" vertical="center" indent="1"/>
    </xf>
    <xf numFmtId="3" fontId="8" fillId="0" borderId="2" xfId="2" applyNumberFormat="1" applyFont="1" applyBorder="1" applyAlignment="1">
      <alignment horizontal="left" vertical="center"/>
    </xf>
    <xf numFmtId="3" fontId="8" fillId="0" borderId="2" xfId="2" applyNumberFormat="1" applyFont="1" applyBorder="1" applyAlignment="1">
      <alignment horizontal="center" vertical="center"/>
    </xf>
    <xf numFmtId="41" fontId="8" fillId="0" borderId="2" xfId="2" applyNumberFormat="1" applyFont="1" applyBorder="1" applyAlignment="1">
      <alignment horizontal="right" vertical="center"/>
    </xf>
    <xf numFmtId="3" fontId="12" fillId="0" borderId="7" xfId="2" applyNumberFormat="1" applyFont="1" applyBorder="1" applyAlignment="1">
      <alignment horizontal="left" vertical="center" indent="1"/>
    </xf>
    <xf numFmtId="41" fontId="12" fillId="0" borderId="7" xfId="2" applyNumberFormat="1" applyFont="1" applyBorder="1" applyAlignment="1">
      <alignment vertical="center"/>
    </xf>
    <xf numFmtId="41" fontId="12" fillId="0" borderId="2" xfId="2" applyNumberFormat="1" applyFont="1" applyBorder="1" applyAlignment="1">
      <alignment vertical="center"/>
    </xf>
    <xf numFmtId="3" fontId="8" fillId="3" borderId="10" xfId="0" applyNumberFormat="1" applyFont="1" applyFill="1" applyBorder="1" applyAlignment="1">
      <alignment horizontal="center" vertical="center"/>
    </xf>
    <xf numFmtId="3" fontId="8" fillId="0" borderId="10" xfId="0" applyNumberFormat="1" applyFont="1" applyBorder="1" applyAlignment="1">
      <alignment horizontal="right" vertical="center"/>
    </xf>
    <xf numFmtId="41" fontId="8" fillId="0" borderId="2" xfId="0" applyNumberFormat="1" applyFont="1" applyBorder="1" applyAlignment="1">
      <alignment horizontal="right" vertical="center"/>
    </xf>
    <xf numFmtId="3" fontId="12" fillId="0" borderId="13" xfId="2" applyNumberFormat="1" applyFont="1" applyBorder="1" applyAlignment="1">
      <alignment horizontal="right" vertical="center"/>
    </xf>
    <xf numFmtId="3" fontId="8" fillId="0" borderId="2" xfId="0" applyNumberFormat="1" applyFont="1" applyBorder="1" applyAlignment="1">
      <alignment horizontal="left" vertical="center" indent="1"/>
    </xf>
    <xf numFmtId="3" fontId="8" fillId="0" borderId="6" xfId="0" applyNumberFormat="1" applyFont="1" applyBorder="1" applyAlignment="1">
      <alignment horizontal="center" vertical="center"/>
    </xf>
    <xf numFmtId="3" fontId="8" fillId="0" borderId="6" xfId="0" applyNumberFormat="1" applyFont="1" applyBorder="1" applyAlignment="1">
      <alignment horizontal="right" vertical="center"/>
    </xf>
    <xf numFmtId="3" fontId="8" fillId="0" borderId="2" xfId="0" applyNumberFormat="1" applyFont="1" applyBorder="1" applyAlignment="1">
      <alignment horizontal="left" vertical="center" wrapText="1"/>
    </xf>
    <xf numFmtId="3" fontId="8" fillId="0" borderId="7" xfId="0" applyNumberFormat="1" applyFont="1" applyBorder="1" applyAlignment="1">
      <alignment horizontal="left" vertical="center"/>
    </xf>
    <xf numFmtId="3" fontId="8" fillId="0" borderId="7" xfId="0" applyNumberFormat="1" applyFont="1" applyBorder="1" applyAlignment="1">
      <alignment horizontal="right" vertical="center"/>
    </xf>
    <xf numFmtId="3" fontId="8" fillId="0" borderId="13" xfId="0" applyNumberFormat="1" applyFont="1" applyBorder="1" applyAlignment="1">
      <alignment horizontal="center" vertical="center"/>
    </xf>
    <xf numFmtId="3" fontId="8" fillId="4" borderId="2" xfId="0" applyNumberFormat="1" applyFont="1" applyFill="1" applyBorder="1" applyAlignment="1">
      <alignment horizontal="center" vertical="center"/>
    </xf>
    <xf numFmtId="3" fontId="8" fillId="4" borderId="13" xfId="0" applyNumberFormat="1" applyFont="1" applyFill="1" applyBorder="1" applyAlignment="1">
      <alignment horizontal="center" vertical="center"/>
    </xf>
    <xf numFmtId="3" fontId="8" fillId="4" borderId="2" xfId="0" applyNumberFormat="1" applyFont="1" applyFill="1" applyBorder="1" applyAlignment="1">
      <alignment horizontal="right" vertical="center"/>
    </xf>
    <xf numFmtId="3" fontId="8" fillId="0" borderId="2" xfId="0" applyNumberFormat="1" applyFont="1" applyBorder="1">
      <alignment vertical="center"/>
    </xf>
    <xf numFmtId="41" fontId="33" fillId="0" borderId="2" xfId="0" applyNumberFormat="1" applyFont="1" applyBorder="1" applyAlignment="1">
      <alignment horizontal="right" vertical="center"/>
    </xf>
    <xf numFmtId="0" fontId="34" fillId="0" borderId="0" xfId="0" applyFont="1" applyAlignment="1">
      <alignment horizontal="left" vertical="center"/>
    </xf>
    <xf numFmtId="3" fontId="34" fillId="0" borderId="0" xfId="0" applyNumberFormat="1" applyFont="1" applyAlignment="1">
      <alignment horizontal="right"/>
    </xf>
    <xf numFmtId="41" fontId="12" fillId="0" borderId="2" xfId="2" applyNumberFormat="1" applyFont="1" applyBorder="1" applyAlignment="1">
      <alignment horizontal="right" vertical="center"/>
    </xf>
    <xf numFmtId="41" fontId="12" fillId="0" borderId="6" xfId="2" applyNumberFormat="1" applyFont="1" applyBorder="1" applyAlignment="1">
      <alignment vertical="center"/>
    </xf>
    <xf numFmtId="41" fontId="12" fillId="0" borderId="7" xfId="2" applyNumberFormat="1" applyFont="1" applyBorder="1" applyAlignment="1">
      <alignment horizontal="right" vertical="center"/>
    </xf>
    <xf numFmtId="10" fontId="35" fillId="0" borderId="0" xfId="4" applyNumberFormat="1" applyFont="1" applyFill="1" applyBorder="1" applyAlignment="1">
      <alignment horizontal="right" vertical="center"/>
    </xf>
    <xf numFmtId="10" fontId="12" fillId="0" borderId="0" xfId="4" applyNumberFormat="1" applyFont="1" applyAlignment="1"/>
    <xf numFmtId="3" fontId="8" fillId="0" borderId="2" xfId="0" applyNumberFormat="1" applyFont="1" applyBorder="1" applyAlignment="1">
      <alignment horizontal="left" vertical="center" indent="2"/>
    </xf>
    <xf numFmtId="3" fontId="8" fillId="0" borderId="7" xfId="0" applyNumberFormat="1" applyFont="1" applyBorder="1" applyAlignment="1">
      <alignment horizontal="left" vertical="center" indent="2"/>
    </xf>
    <xf numFmtId="3" fontId="12" fillId="0" borderId="0" xfId="2" applyNumberFormat="1" applyFont="1" applyAlignment="1">
      <alignment horizontal="center"/>
    </xf>
    <xf numFmtId="3" fontId="36" fillId="0" borderId="0" xfId="0" applyNumberFormat="1" applyFont="1" applyAlignment="1">
      <alignment horizontal="center"/>
    </xf>
    <xf numFmtId="3" fontId="37" fillId="0" borderId="0" xfId="2" applyNumberFormat="1" applyFont="1"/>
    <xf numFmtId="41" fontId="12" fillId="0" borderId="10" xfId="2" applyNumberFormat="1" applyFont="1" applyBorder="1" applyAlignment="1">
      <alignment horizontal="right" vertical="center"/>
    </xf>
    <xf numFmtId="0" fontId="8" fillId="0" borderId="0" xfId="0" applyFont="1" applyAlignment="1"/>
    <xf numFmtId="0" fontId="30" fillId="0" borderId="0" xfId="0" applyFont="1" applyAlignment="1"/>
    <xf numFmtId="38" fontId="30" fillId="0" borderId="0" xfId="5" applyFont="1" applyAlignment="1">
      <alignment horizontal="right"/>
    </xf>
    <xf numFmtId="3" fontId="8" fillId="0" borderId="13" xfId="0" applyNumberFormat="1" applyFont="1" applyBorder="1">
      <alignment vertical="center"/>
    </xf>
    <xf numFmtId="3" fontId="8" fillId="4" borderId="13" xfId="0" applyNumberFormat="1" applyFont="1" applyFill="1" applyBorder="1">
      <alignment vertical="center"/>
    </xf>
    <xf numFmtId="0" fontId="20" fillId="0" borderId="0" xfId="2" applyFont="1"/>
    <xf numFmtId="0" fontId="20" fillId="0" borderId="1" xfId="2" applyFont="1" applyBorder="1"/>
    <xf numFmtId="0" fontId="20" fillId="0" borderId="2" xfId="2" applyFont="1" applyBorder="1"/>
    <xf numFmtId="0" fontId="20" fillId="0" borderId="0" xfId="2" applyFont="1" applyAlignment="1">
      <alignment horizontal="center"/>
    </xf>
    <xf numFmtId="0" fontId="39" fillId="0" borderId="0" xfId="2" applyFont="1"/>
    <xf numFmtId="0" fontId="8" fillId="0" borderId="15" xfId="2" applyFont="1" applyBorder="1"/>
    <xf numFmtId="0" fontId="30" fillId="0" borderId="0" xfId="2" applyFont="1" applyAlignment="1">
      <alignment horizontal="right" vertical="center"/>
    </xf>
    <xf numFmtId="0" fontId="30" fillId="0" borderId="0" xfId="2" applyFont="1" applyAlignment="1">
      <alignment horizontal="left" vertical="center"/>
    </xf>
    <xf numFmtId="0" fontId="29" fillId="0" borderId="0" xfId="2" applyFont="1" applyAlignment="1">
      <alignment horizontal="right" vertical="center"/>
    </xf>
    <xf numFmtId="41" fontId="12" fillId="0" borderId="6" xfId="2" applyNumberFormat="1" applyFont="1" applyBorder="1" applyAlignment="1">
      <alignment horizontal="right" vertical="center"/>
    </xf>
    <xf numFmtId="0" fontId="12" fillId="0" borderId="0" xfId="4" applyNumberFormat="1" applyFont="1" applyAlignment="1"/>
    <xf numFmtId="0" fontId="15" fillId="0" borderId="0" xfId="2" applyFont="1"/>
    <xf numFmtId="0" fontId="20" fillId="0" borderId="2" xfId="2" applyFont="1" applyBorder="1" applyAlignment="1">
      <alignment horizontal="center" vertical="center"/>
    </xf>
    <xf numFmtId="0" fontId="8" fillId="0" borderId="0" xfId="2" applyFont="1"/>
    <xf numFmtId="0" fontId="34" fillId="0" borderId="14" xfId="2" applyFont="1" applyBorder="1" applyAlignment="1">
      <alignment horizontal="left" vertical="center"/>
    </xf>
    <xf numFmtId="0" fontId="34" fillId="0" borderId="14" xfId="2" applyFont="1" applyBorder="1"/>
    <xf numFmtId="0" fontId="34" fillId="0" borderId="2" xfId="2" applyFont="1" applyBorder="1" applyAlignment="1">
      <alignment horizontal="left" vertical="center"/>
    </xf>
    <xf numFmtId="0" fontId="34" fillId="0" borderId="2" xfId="2" applyFont="1" applyBorder="1"/>
    <xf numFmtId="0" fontId="29" fillId="3" borderId="2" xfId="2" applyFont="1" applyFill="1" applyBorder="1" applyAlignment="1">
      <alignment horizontal="center" vertical="center"/>
    </xf>
    <xf numFmtId="41" fontId="8" fillId="0" borderId="6" xfId="0" applyNumberFormat="1" applyFont="1" applyBorder="1" applyAlignment="1">
      <alignment horizontal="right" vertical="center"/>
    </xf>
    <xf numFmtId="41" fontId="20" fillId="0" borderId="3" xfId="2" applyNumberFormat="1" applyFont="1" applyBorder="1" applyAlignment="1">
      <alignment horizontal="right"/>
    </xf>
    <xf numFmtId="38" fontId="20" fillId="0" borderId="3" xfId="5" applyFont="1" applyBorder="1" applyAlignment="1">
      <alignment horizontal="right"/>
    </xf>
    <xf numFmtId="0" fontId="20" fillId="0" borderId="4" xfId="2" applyFont="1" applyBorder="1"/>
    <xf numFmtId="0" fontId="20" fillId="0" borderId="2" xfId="2" applyFont="1" applyBorder="1" applyAlignment="1">
      <alignment horizontal="right"/>
    </xf>
    <xf numFmtId="3" fontId="8" fillId="0" borderId="0" xfId="2" applyNumberFormat="1" applyFont="1"/>
    <xf numFmtId="177" fontId="20" fillId="0" borderId="1" xfId="2" applyNumberFormat="1" applyFont="1" applyBorder="1"/>
    <xf numFmtId="177" fontId="20" fillId="0" borderId="0" xfId="2" applyNumberFormat="1" applyFont="1"/>
    <xf numFmtId="177" fontId="42" fillId="0" borderId="0" xfId="2" applyNumberFormat="1" applyFont="1" applyAlignment="1">
      <alignment horizontal="right"/>
    </xf>
    <xf numFmtId="177" fontId="20" fillId="0" borderId="0" xfId="2" applyNumberFormat="1" applyFont="1" applyAlignment="1">
      <alignment horizontal="right"/>
    </xf>
    <xf numFmtId="176" fontId="6" fillId="0" borderId="5" xfId="1" applyNumberFormat="1" applyFont="1" applyBorder="1" applyAlignment="1">
      <alignment horizontal="right" vertical="center"/>
    </xf>
    <xf numFmtId="178" fontId="8" fillId="0" borderId="2" xfId="0" applyNumberFormat="1" applyFont="1" applyBorder="1" applyAlignment="1">
      <alignment horizontal="right" vertical="center"/>
    </xf>
    <xf numFmtId="41" fontId="8" fillId="0" borderId="13" xfId="0" applyNumberFormat="1" applyFont="1" applyBorder="1" applyAlignment="1">
      <alignment horizontal="right" vertical="center"/>
    </xf>
    <xf numFmtId="178" fontId="8" fillId="0" borderId="2" xfId="4" applyNumberFormat="1" applyFont="1" applyBorder="1" applyAlignment="1">
      <alignment horizontal="right" vertical="center"/>
    </xf>
    <xf numFmtId="178" fontId="8" fillId="0" borderId="13" xfId="0" applyNumberFormat="1" applyFont="1" applyBorder="1" applyAlignment="1">
      <alignment horizontal="right" vertical="center"/>
    </xf>
    <xf numFmtId="178" fontId="12" fillId="0" borderId="2" xfId="2" applyNumberFormat="1" applyFont="1" applyBorder="1" applyAlignment="1">
      <alignment horizontal="right" vertical="center"/>
    </xf>
    <xf numFmtId="178" fontId="12" fillId="0" borderId="2" xfId="3" applyNumberFormat="1" applyFont="1" applyBorder="1" applyAlignment="1">
      <alignment horizontal="right" vertical="center"/>
    </xf>
    <xf numFmtId="0" fontId="42" fillId="0" borderId="0" xfId="2" applyFont="1" applyAlignment="1">
      <alignment horizontal="left" vertical="center"/>
    </xf>
    <xf numFmtId="0" fontId="42" fillId="0" borderId="0" xfId="2" applyFont="1"/>
    <xf numFmtId="0" fontId="42" fillId="0" borderId="0" xfId="2" applyFont="1" applyAlignment="1">
      <alignment vertical="center"/>
    </xf>
    <xf numFmtId="3" fontId="12" fillId="0" borderId="2" xfId="2" applyNumberFormat="1" applyFont="1" applyBorder="1"/>
    <xf numFmtId="178" fontId="12" fillId="0" borderId="2" xfId="2" applyNumberFormat="1" applyFont="1" applyBorder="1"/>
    <xf numFmtId="3" fontId="34" fillId="0" borderId="14" xfId="0" applyNumberFormat="1" applyFont="1" applyBorder="1" applyAlignment="1">
      <alignment horizontal="right"/>
    </xf>
    <xf numFmtId="0" fontId="34" fillId="0" borderId="14" xfId="0" applyFont="1" applyBorder="1" applyAlignment="1"/>
    <xf numFmtId="3" fontId="40" fillId="0" borderId="14" xfId="0" applyNumberFormat="1" applyFont="1" applyBorder="1" applyAlignment="1">
      <alignment horizontal="right"/>
    </xf>
    <xf numFmtId="3" fontId="34" fillId="0" borderId="2" xfId="0" applyNumberFormat="1" applyFont="1" applyBorder="1" applyAlignment="1">
      <alignment horizontal="right"/>
    </xf>
    <xf numFmtId="0" fontId="34" fillId="0" borderId="2" xfId="0" applyFont="1" applyBorder="1" applyAlignment="1"/>
    <xf numFmtId="3" fontId="40" fillId="0" borderId="2" xfId="0" applyNumberFormat="1" applyFont="1" applyBorder="1" applyAlignment="1">
      <alignment horizontal="right"/>
    </xf>
    <xf numFmtId="178" fontId="6" fillId="0" borderId="3" xfId="1" applyNumberFormat="1" applyFont="1" applyBorder="1" applyAlignment="1">
      <alignment horizontal="right" vertical="center" wrapText="1"/>
    </xf>
    <xf numFmtId="178" fontId="6" fillId="0" borderId="3" xfId="1" applyNumberFormat="1" applyFont="1" applyBorder="1" applyAlignment="1">
      <alignment horizontal="right" vertical="center"/>
    </xf>
    <xf numFmtId="41" fontId="6" fillId="0" borderId="3" xfId="1" applyNumberFormat="1" applyFont="1" applyBorder="1" applyAlignment="1">
      <alignment horizontal="right" vertical="center" wrapText="1"/>
    </xf>
    <xf numFmtId="178" fontId="6" fillId="0" borderId="2" xfId="1" applyNumberFormat="1" applyFont="1" applyBorder="1" applyAlignment="1">
      <alignment horizontal="right" vertical="center" wrapText="1"/>
    </xf>
    <xf numFmtId="41" fontId="6" fillId="0" borderId="2" xfId="1" applyNumberFormat="1" applyFont="1" applyBorder="1" applyAlignment="1">
      <alignment horizontal="right" vertical="center" wrapText="1"/>
    </xf>
    <xf numFmtId="178" fontId="6" fillId="0" borderId="2" xfId="1" applyNumberFormat="1" applyFont="1" applyBorder="1" applyAlignment="1">
      <alignment horizontal="right" vertical="center"/>
    </xf>
    <xf numFmtId="41" fontId="6" fillId="0" borderId="3" xfId="1" applyNumberFormat="1" applyFont="1" applyBorder="1" applyAlignment="1">
      <alignment horizontal="right" vertical="center"/>
    </xf>
    <xf numFmtId="3" fontId="16" fillId="0" borderId="2" xfId="2" applyNumberFormat="1" applyFont="1" applyBorder="1" applyAlignment="1">
      <alignment horizontal="right" vertical="center" wrapText="1"/>
    </xf>
    <xf numFmtId="41" fontId="12" fillId="0" borderId="13" xfId="2" applyNumberFormat="1" applyFont="1" applyBorder="1" applyAlignment="1">
      <alignment horizontal="right" vertical="center"/>
    </xf>
    <xf numFmtId="9" fontId="8" fillId="0" borderId="2" xfId="4" applyFont="1" applyBorder="1" applyAlignment="1">
      <alignment horizontal="right" vertical="center"/>
    </xf>
    <xf numFmtId="10" fontId="8" fillId="0" borderId="2" xfId="4" applyNumberFormat="1" applyFont="1" applyBorder="1" applyAlignment="1">
      <alignment horizontal="right" vertical="center"/>
    </xf>
    <xf numFmtId="0" fontId="7" fillId="0" borderId="5" xfId="0" applyFont="1" applyBorder="1" applyAlignment="1">
      <alignment horizontal="center" vertical="center" wrapText="1"/>
    </xf>
    <xf numFmtId="38" fontId="25" fillId="0" borderId="5" xfId="5" applyFont="1" applyFill="1" applyBorder="1" applyAlignment="1">
      <alignment horizontal="right" vertical="center"/>
    </xf>
    <xf numFmtId="38" fontId="6" fillId="0" borderId="5" xfId="5" applyFont="1" applyFill="1" applyBorder="1" applyAlignment="1">
      <alignment horizontal="right" vertical="center"/>
    </xf>
    <xf numFmtId="38" fontId="8" fillId="0" borderId="2" xfId="5" applyFont="1" applyBorder="1" applyAlignment="1">
      <alignment horizontal="right" vertical="center"/>
    </xf>
    <xf numFmtId="3" fontId="34" fillId="0" borderId="20" xfId="0" applyNumberFormat="1" applyFont="1" applyBorder="1" applyAlignment="1">
      <alignment horizontal="right"/>
    </xf>
    <xf numFmtId="3" fontId="34" fillId="0" borderId="21" xfId="0" applyNumberFormat="1" applyFont="1" applyBorder="1" applyAlignment="1">
      <alignment horizontal="right"/>
    </xf>
    <xf numFmtId="3" fontId="34" fillId="0" borderId="23" xfId="0" applyNumberFormat="1" applyFont="1" applyBorder="1" applyAlignment="1">
      <alignment horizontal="right"/>
    </xf>
    <xf numFmtId="3" fontId="34" fillId="0" borderId="25" xfId="0" applyNumberFormat="1" applyFont="1" applyBorder="1" applyAlignment="1">
      <alignment horizontal="right"/>
    </xf>
    <xf numFmtId="3" fontId="34" fillId="0" borderId="26" xfId="0" applyNumberFormat="1" applyFont="1" applyBorder="1" applyAlignment="1">
      <alignment horizontal="right"/>
    </xf>
    <xf numFmtId="41" fontId="12" fillId="0" borderId="2" xfId="2" applyNumberFormat="1" applyFont="1" applyBorder="1" applyAlignment="1">
      <alignment horizontal="center" vertical="center"/>
    </xf>
    <xf numFmtId="41" fontId="8" fillId="0" borderId="7" xfId="0" applyNumberFormat="1" applyFont="1" applyBorder="1" applyAlignment="1">
      <alignment horizontal="right" vertical="center"/>
    </xf>
    <xf numFmtId="3" fontId="34" fillId="0" borderId="2" xfId="0" applyNumberFormat="1" applyFont="1" applyBorder="1" applyAlignment="1">
      <alignment horizontal="right" vertical="center"/>
    </xf>
    <xf numFmtId="179" fontId="12" fillId="0" borderId="0" xfId="2" applyNumberFormat="1" applyFont="1"/>
    <xf numFmtId="41" fontId="6" fillId="0" borderId="3" xfId="5" applyNumberFormat="1" applyFont="1" applyBorder="1" applyAlignment="1">
      <alignment horizontal="right" vertical="center" wrapText="1"/>
    </xf>
    <xf numFmtId="41" fontId="6" fillId="0" borderId="40" xfId="5" applyNumberFormat="1" applyFont="1" applyBorder="1" applyAlignment="1">
      <alignment horizontal="right" vertical="center" wrapText="1"/>
    </xf>
    <xf numFmtId="41" fontId="6" fillId="0" borderId="13" xfId="5" applyNumberFormat="1" applyFont="1" applyBorder="1" applyAlignment="1">
      <alignment horizontal="right" vertical="center" wrapText="1"/>
    </xf>
    <xf numFmtId="41" fontId="25" fillId="0" borderId="2" xfId="5" applyNumberFormat="1" applyFont="1" applyBorder="1" applyAlignment="1">
      <alignment horizontal="right" vertical="center"/>
    </xf>
    <xf numFmtId="41" fontId="6" fillId="0" borderId="3" xfId="5" applyNumberFormat="1" applyFont="1" applyBorder="1" applyAlignment="1">
      <alignment horizontal="right" vertical="center"/>
    </xf>
    <xf numFmtId="41" fontId="6" fillId="0" borderId="40" xfId="5" applyNumberFormat="1" applyFont="1" applyBorder="1" applyAlignment="1">
      <alignment horizontal="right" vertical="center"/>
    </xf>
    <xf numFmtId="41" fontId="6" fillId="0" borderId="13" xfId="5" applyNumberFormat="1" applyFont="1" applyBorder="1" applyAlignment="1">
      <alignment horizontal="right" vertical="center"/>
    </xf>
    <xf numFmtId="0" fontId="42" fillId="0" borderId="2" xfId="2" applyFont="1" applyBorder="1" applyAlignment="1">
      <alignment horizontal="center" vertical="center" shrinkToFit="1"/>
    </xf>
    <xf numFmtId="41" fontId="42" fillId="0" borderId="3" xfId="2" applyNumberFormat="1" applyFont="1" applyBorder="1" applyAlignment="1">
      <alignment horizontal="right"/>
    </xf>
    <xf numFmtId="41" fontId="42" fillId="0" borderId="4" xfId="2" applyNumberFormat="1" applyFont="1" applyBorder="1"/>
    <xf numFmtId="38" fontId="42" fillId="0" borderId="3" xfId="5" applyFont="1" applyFill="1" applyBorder="1" applyAlignment="1">
      <alignment horizontal="right"/>
    </xf>
    <xf numFmtId="0" fontId="42" fillId="0" borderId="4" xfId="2" applyFont="1" applyBorder="1"/>
    <xf numFmtId="3" fontId="42" fillId="0" borderId="3" xfId="2" applyNumberFormat="1" applyFont="1" applyBorder="1" applyAlignment="1">
      <alignment horizontal="right"/>
    </xf>
    <xf numFmtId="180" fontId="25" fillId="0" borderId="2" xfId="5" applyNumberFormat="1" applyFont="1" applyBorder="1" applyAlignment="1">
      <alignment horizontal="right" vertical="center"/>
    </xf>
    <xf numFmtId="3" fontId="0" fillId="0" borderId="0" xfId="0" applyNumberFormat="1">
      <alignment vertical="center"/>
    </xf>
    <xf numFmtId="181" fontId="8" fillId="0" borderId="2" xfId="4" applyNumberFormat="1" applyFont="1" applyBorder="1" applyAlignment="1">
      <alignment horizontal="right" vertical="center"/>
    </xf>
    <xf numFmtId="3" fontId="8" fillId="0" borderId="7" xfId="0" applyNumberFormat="1" applyFont="1" applyBorder="1" applyAlignment="1">
      <alignment horizontal="left" vertical="center" indent="1"/>
    </xf>
    <xf numFmtId="3" fontId="34" fillId="0" borderId="14" xfId="2" applyNumberFormat="1" applyFont="1" applyBorder="1" applyAlignment="1">
      <alignment horizontal="right"/>
    </xf>
    <xf numFmtId="3" fontId="40" fillId="0" borderId="14" xfId="2" applyNumberFormat="1" applyFont="1" applyBorder="1" applyAlignment="1">
      <alignment horizontal="right"/>
    </xf>
    <xf numFmtId="3" fontId="34" fillId="0" borderId="2" xfId="2" applyNumberFormat="1" applyFont="1" applyBorder="1" applyAlignment="1">
      <alignment horizontal="right"/>
    </xf>
    <xf numFmtId="3" fontId="22" fillId="0" borderId="2" xfId="2" applyNumberFormat="1" applyFont="1" applyBorder="1" applyAlignment="1">
      <alignment horizontal="left" vertical="center"/>
    </xf>
    <xf numFmtId="41" fontId="6" fillId="0" borderId="3" xfId="5" applyNumberFormat="1" applyFont="1" applyBorder="1" applyAlignment="1">
      <alignment horizontal="center" vertical="center" wrapText="1"/>
    </xf>
    <xf numFmtId="41" fontId="6" fillId="0" borderId="2" xfId="5" applyNumberFormat="1" applyFont="1" applyBorder="1" applyAlignment="1">
      <alignment horizontal="center" vertical="center" wrapText="1"/>
    </xf>
    <xf numFmtId="41" fontId="6" fillId="0" borderId="3" xfId="5" applyNumberFormat="1" applyFont="1" applyBorder="1" applyAlignment="1">
      <alignment horizontal="center" vertical="center"/>
    </xf>
    <xf numFmtId="41" fontId="6" fillId="0" borderId="2" xfId="5" applyNumberFormat="1" applyFont="1" applyBorder="1" applyAlignment="1">
      <alignment horizontal="center" vertical="center"/>
    </xf>
    <xf numFmtId="0" fontId="28" fillId="0" borderId="30" xfId="0" applyFont="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0" fontId="38" fillId="0" borderId="0" xfId="2" applyFont="1" applyAlignment="1">
      <alignment horizontal="center" vertical="center"/>
    </xf>
    <xf numFmtId="0" fontId="8" fillId="0" borderId="0" xfId="2" applyFont="1"/>
    <xf numFmtId="0" fontId="30" fillId="0" borderId="0" xfId="2" applyFont="1" applyAlignment="1">
      <alignment horizontal="center" vertical="center"/>
    </xf>
    <xf numFmtId="3" fontId="34" fillId="0" borderId="14" xfId="0" applyNumberFormat="1" applyFont="1" applyBorder="1" applyAlignment="1">
      <alignment horizontal="right"/>
    </xf>
    <xf numFmtId="0" fontId="34" fillId="0" borderId="14" xfId="0" applyFont="1" applyBorder="1" applyAlignment="1"/>
    <xf numFmtId="3" fontId="40" fillId="0" borderId="2" xfId="0" applyNumberFormat="1" applyFont="1" applyBorder="1" applyAlignment="1">
      <alignment horizontal="right"/>
    </xf>
    <xf numFmtId="0" fontId="34" fillId="0" borderId="2" xfId="0" applyFont="1" applyBorder="1" applyAlignment="1"/>
    <xf numFmtId="0" fontId="34" fillId="0" borderId="14" xfId="2" applyFont="1" applyBorder="1" applyAlignment="1">
      <alignment horizontal="left" vertical="center"/>
    </xf>
    <xf numFmtId="0" fontId="34" fillId="0" borderId="2" xfId="2" applyFont="1" applyBorder="1" applyAlignment="1">
      <alignment horizontal="left" vertical="center"/>
    </xf>
    <xf numFmtId="3" fontId="34" fillId="0" borderId="2" xfId="0" applyNumberFormat="1" applyFont="1" applyBorder="1" applyAlignment="1">
      <alignment horizontal="right"/>
    </xf>
    <xf numFmtId="3" fontId="40" fillId="0" borderId="14" xfId="0" applyNumberFormat="1" applyFont="1" applyBorder="1" applyAlignment="1">
      <alignment horizontal="right"/>
    </xf>
    <xf numFmtId="0" fontId="30" fillId="0" borderId="0" xfId="0" applyFont="1" applyAlignment="1">
      <alignment horizontal="center" vertical="center"/>
    </xf>
    <xf numFmtId="0" fontId="8" fillId="0" borderId="0" xfId="0" applyFont="1" applyAlignment="1"/>
    <xf numFmtId="0" fontId="29" fillId="3" borderId="2" xfId="2" applyFont="1" applyFill="1" applyBorder="1" applyAlignment="1">
      <alignment horizontal="center" vertical="center"/>
    </xf>
    <xf numFmtId="3" fontId="34" fillId="0" borderId="2" xfId="2" applyNumberFormat="1" applyFont="1" applyBorder="1" applyAlignment="1">
      <alignment horizontal="right"/>
    </xf>
    <xf numFmtId="0" fontId="34" fillId="0" borderId="2" xfId="2" applyFont="1" applyBorder="1"/>
    <xf numFmtId="3" fontId="40" fillId="0" borderId="14" xfId="2" applyNumberFormat="1" applyFont="1" applyBorder="1" applyAlignment="1">
      <alignment horizontal="right"/>
    </xf>
    <xf numFmtId="0" fontId="34" fillId="0" borderId="14" xfId="2" applyFont="1" applyBorder="1"/>
    <xf numFmtId="3" fontId="34" fillId="0" borderId="14" xfId="2" applyNumberFormat="1" applyFont="1" applyBorder="1" applyAlignment="1">
      <alignment horizontal="right"/>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34" fillId="0" borderId="38" xfId="0" applyFont="1" applyBorder="1" applyAlignment="1"/>
    <xf numFmtId="0" fontId="34" fillId="0" borderId="39" xfId="0" applyFont="1" applyBorder="1" applyAlignment="1"/>
    <xf numFmtId="3" fontId="40" fillId="0" borderId="2" xfId="2" applyNumberFormat="1" applyFont="1" applyBorder="1" applyAlignment="1">
      <alignment horizontal="right"/>
    </xf>
    <xf numFmtId="0" fontId="41" fillId="0" borderId="0" xfId="2" applyFont="1" applyAlignment="1">
      <alignment horizontal="center" vertical="center"/>
    </xf>
    <xf numFmtId="0" fontId="20" fillId="0" borderId="0" xfId="2" applyFont="1"/>
    <xf numFmtId="0" fontId="20" fillId="0" borderId="38" xfId="2" applyFont="1" applyBorder="1" applyAlignment="1">
      <alignment horizontal="center" vertical="center"/>
    </xf>
    <xf numFmtId="0" fontId="20" fillId="0" borderId="39" xfId="2" applyFont="1" applyBorder="1" applyAlignment="1">
      <alignment horizontal="center" vertical="center"/>
    </xf>
    <xf numFmtId="0" fontId="20" fillId="0" borderId="5" xfId="2" applyFont="1" applyBorder="1" applyAlignment="1">
      <alignment horizontal="center" vertical="center"/>
    </xf>
    <xf numFmtId="0" fontId="20" fillId="0" borderId="37" xfId="2" applyFont="1" applyBorder="1" applyAlignment="1">
      <alignment horizontal="center" vertical="center"/>
    </xf>
    <xf numFmtId="0" fontId="20" fillId="0" borderId="35" xfId="2" applyFont="1" applyBorder="1" applyAlignment="1">
      <alignment horizontal="center" vertical="center"/>
    </xf>
    <xf numFmtId="0" fontId="20" fillId="0" borderId="36" xfId="2" applyFont="1" applyBorder="1" applyAlignment="1">
      <alignment horizontal="center" vertical="center"/>
    </xf>
    <xf numFmtId="0" fontId="20" fillId="0" borderId="38" xfId="2" applyFont="1" applyBorder="1" applyAlignment="1">
      <alignment horizontal="center" wrapText="1"/>
    </xf>
    <xf numFmtId="0" fontId="20" fillId="0" borderId="39" xfId="2" applyFont="1" applyBorder="1" applyAlignment="1">
      <alignment horizontal="center" wrapText="1"/>
    </xf>
    <xf numFmtId="0" fontId="20" fillId="0" borderId="35" xfId="2" applyFont="1" applyBorder="1" applyAlignment="1">
      <alignment horizontal="center" wrapText="1"/>
    </xf>
    <xf numFmtId="0" fontId="20" fillId="0" borderId="36" xfId="2" applyFont="1" applyBorder="1" applyAlignment="1">
      <alignment horizontal="center" wrapText="1"/>
    </xf>
    <xf numFmtId="0" fontId="20" fillId="0" borderId="2" xfId="2" applyFont="1" applyBorder="1" applyAlignment="1">
      <alignment horizontal="center" vertical="center"/>
    </xf>
    <xf numFmtId="0" fontId="20" fillId="0" borderId="15" xfId="2" applyFont="1" applyBorder="1" applyAlignment="1">
      <alignment horizontal="center" wrapText="1"/>
    </xf>
    <xf numFmtId="0" fontId="20" fillId="0" borderId="1" xfId="2" applyFont="1" applyBorder="1" applyAlignment="1">
      <alignment horizontal="center" wrapText="1"/>
    </xf>
    <xf numFmtId="0" fontId="20" fillId="0" borderId="2" xfId="2" applyFont="1" applyBorder="1" applyAlignment="1">
      <alignment horizontal="center"/>
    </xf>
    <xf numFmtId="0" fontId="20" fillId="0" borderId="2" xfId="2" applyFont="1" applyBorder="1" applyAlignment="1">
      <alignment horizontal="right"/>
    </xf>
    <xf numFmtId="0" fontId="20" fillId="0" borderId="13" xfId="2" applyFont="1" applyBorder="1" applyAlignment="1">
      <alignment horizontal="right"/>
    </xf>
    <xf numFmtId="0" fontId="6" fillId="0" borderId="2" xfId="1" applyFont="1" applyBorder="1" applyAlignment="1">
      <alignment horizontal="left" vertical="center"/>
    </xf>
    <xf numFmtId="0" fontId="6" fillId="0" borderId="2" xfId="1" applyFont="1" applyBorder="1" applyAlignment="1">
      <alignment horizontal="left" vertical="center" wrapText="1"/>
    </xf>
    <xf numFmtId="0" fontId="6" fillId="0" borderId="2" xfId="1" applyFont="1" applyBorder="1" applyAlignment="1">
      <alignment horizontal="center" vertical="center"/>
    </xf>
    <xf numFmtId="0" fontId="7" fillId="0" borderId="3" xfId="0" applyFont="1" applyBorder="1" applyAlignment="1">
      <alignment horizontal="left" vertical="center"/>
    </xf>
    <xf numFmtId="0" fontId="5" fillId="0" borderId="4" xfId="0" applyFont="1" applyBorder="1" applyAlignment="1">
      <alignment horizontal="left" vertical="center"/>
    </xf>
    <xf numFmtId="0" fontId="6" fillId="2" borderId="2" xfId="1" applyFont="1" applyFill="1" applyBorder="1" applyAlignment="1">
      <alignment horizontal="left" vertical="center" wrapText="1"/>
    </xf>
    <xf numFmtId="0" fontId="6" fillId="2" borderId="2" xfId="1" applyFont="1" applyFill="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3" borderId="2" xfId="1" applyFont="1" applyFill="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5" fillId="0" borderId="2" xfId="0" applyFont="1" applyBorder="1" applyAlignment="1">
      <alignment horizontal="left" vertical="center"/>
    </xf>
    <xf numFmtId="3" fontId="12" fillId="3" borderId="2" xfId="2" applyNumberFormat="1" applyFont="1" applyFill="1" applyBorder="1" applyAlignment="1">
      <alignment horizontal="center" vertical="center"/>
    </xf>
    <xf numFmtId="3" fontId="12" fillId="3" borderId="2" xfId="2" applyNumberFormat="1" applyFont="1" applyFill="1" applyBorder="1" applyAlignment="1">
      <alignment horizontal="center" vertical="center" wrapText="1"/>
    </xf>
    <xf numFmtId="3" fontId="12" fillId="3" borderId="7" xfId="2" applyNumberFormat="1" applyFont="1" applyFill="1" applyBorder="1" applyAlignment="1">
      <alignment horizontal="center" vertical="center" wrapText="1"/>
    </xf>
    <xf numFmtId="3" fontId="12" fillId="3" borderId="11" xfId="2" applyNumberFormat="1" applyFont="1" applyFill="1" applyBorder="1" applyAlignment="1">
      <alignment horizontal="center" vertical="center" wrapText="1"/>
    </xf>
    <xf numFmtId="3" fontId="12" fillId="3" borderId="3" xfId="2" applyNumberFormat="1" applyFont="1" applyFill="1" applyBorder="1" applyAlignment="1">
      <alignment horizontal="center" vertical="center"/>
    </xf>
    <xf numFmtId="0" fontId="38" fillId="0" borderId="0" xfId="0" applyFont="1" applyAlignment="1">
      <alignment horizontal="left" vertical="center"/>
    </xf>
    <xf numFmtId="0" fontId="33" fillId="3" borderId="2" xfId="0" applyFont="1" applyFill="1" applyBorder="1" applyAlignment="1">
      <alignment horizontal="center" vertical="center" wrapText="1"/>
    </xf>
    <xf numFmtId="0" fontId="33" fillId="3" borderId="2" xfId="0" applyFont="1" applyFill="1" applyBorder="1" applyAlignment="1">
      <alignment horizontal="center" vertical="center"/>
    </xf>
    <xf numFmtId="0" fontId="30" fillId="0" borderId="2" xfId="0" applyFont="1" applyBorder="1" applyAlignment="1">
      <alignment horizontal="center" vertical="center"/>
    </xf>
    <xf numFmtId="3" fontId="8" fillId="3" borderId="2" xfId="0" applyNumberFormat="1" applyFont="1" applyFill="1" applyBorder="1" applyAlignment="1">
      <alignment horizontal="center" vertical="center"/>
    </xf>
    <xf numFmtId="3" fontId="12" fillId="0" borderId="2" xfId="2" applyNumberFormat="1" applyFont="1" applyBorder="1" applyAlignment="1">
      <alignment horizontal="left" vertical="center" wrapText="1"/>
    </xf>
    <xf numFmtId="3" fontId="12" fillId="0" borderId="2" xfId="2" applyNumberFormat="1" applyFont="1" applyBorder="1" applyAlignment="1">
      <alignment horizontal="center" vertical="center"/>
    </xf>
    <xf numFmtId="3" fontId="12" fillId="0" borderId="14" xfId="2" applyNumberFormat="1" applyFont="1" applyBorder="1" applyAlignment="1">
      <alignment horizontal="left" vertical="center"/>
    </xf>
    <xf numFmtId="3" fontId="12" fillId="0" borderId="11" xfId="2" applyNumberFormat="1" applyFont="1" applyBorder="1" applyAlignment="1">
      <alignment horizontal="left" vertical="center"/>
    </xf>
    <xf numFmtId="3" fontId="8" fillId="0" borderId="3" xfId="0" applyNumberFormat="1" applyFont="1" applyBorder="1" applyAlignment="1">
      <alignment horizontal="left" vertical="center"/>
    </xf>
    <xf numFmtId="3" fontId="8" fillId="0" borderId="4" xfId="0" applyNumberFormat="1" applyFont="1" applyBorder="1" applyAlignment="1">
      <alignment horizontal="left" vertical="center"/>
    </xf>
    <xf numFmtId="3" fontId="8" fillId="0" borderId="2" xfId="0" applyNumberFormat="1" applyFont="1" applyBorder="1" applyAlignment="1">
      <alignment horizontal="left" vertical="center"/>
    </xf>
    <xf numFmtId="3" fontId="8" fillId="0" borderId="2" xfId="0" applyNumberFormat="1" applyFont="1" applyBorder="1">
      <alignment vertical="center"/>
    </xf>
    <xf numFmtId="3" fontId="8" fillId="0" borderId="2" xfId="0" applyNumberFormat="1" applyFont="1" applyBorder="1" applyAlignment="1">
      <alignment horizontal="center" vertical="center"/>
    </xf>
    <xf numFmtId="3" fontId="8" fillId="0" borderId="2" xfId="0" applyNumberFormat="1" applyFont="1" applyBorder="1" applyAlignment="1">
      <alignment horizontal="center" vertical="center" wrapText="1"/>
    </xf>
    <xf numFmtId="3" fontId="11" fillId="0" borderId="0" xfId="2" applyNumberFormat="1" applyFont="1" applyAlignment="1">
      <alignment horizontal="left" vertical="center"/>
    </xf>
    <xf numFmtId="3" fontId="10" fillId="0" borderId="0" xfId="2" applyNumberFormat="1" applyAlignment="1">
      <alignment horizontal="left" vertical="center"/>
    </xf>
    <xf numFmtId="3" fontId="5" fillId="3" borderId="10" xfId="2" applyNumberFormat="1" applyFont="1" applyFill="1" applyBorder="1" applyAlignment="1">
      <alignment horizontal="center" vertical="center"/>
    </xf>
    <xf numFmtId="3" fontId="5" fillId="0" borderId="12" xfId="2" applyNumberFormat="1" applyFont="1" applyBorder="1" applyAlignment="1">
      <alignment vertical="center"/>
    </xf>
    <xf numFmtId="3" fontId="5" fillId="3" borderId="2" xfId="2" applyNumberFormat="1" applyFont="1" applyFill="1" applyBorder="1" applyAlignment="1">
      <alignment horizontal="center" vertical="center"/>
    </xf>
    <xf numFmtId="3" fontId="5" fillId="0" borderId="6" xfId="2" applyNumberFormat="1" applyFont="1" applyBorder="1" applyAlignment="1">
      <alignment vertical="center"/>
    </xf>
    <xf numFmtId="0" fontId="21" fillId="0" borderId="0" xfId="2" applyFont="1" applyAlignment="1">
      <alignment horizontal="center" vertical="center"/>
    </xf>
    <xf numFmtId="0" fontId="22" fillId="0" borderId="0" xfId="2" applyFont="1"/>
    <xf numFmtId="0" fontId="6" fillId="3" borderId="7"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10" fillId="0" borderId="11" xfId="2" applyBorder="1" applyAlignment="1">
      <alignment horizontal="center" vertical="center"/>
    </xf>
    <xf numFmtId="3" fontId="8" fillId="0" borderId="2" xfId="0" applyNumberFormat="1" applyFont="1" applyBorder="1" applyAlignment="1">
      <alignment horizontal="left" vertical="center" wrapText="1"/>
    </xf>
    <xf numFmtId="3" fontId="33" fillId="0" borderId="2" xfId="0" applyNumberFormat="1" applyFont="1" applyBorder="1" applyAlignment="1">
      <alignment horizontal="center" vertical="center"/>
    </xf>
    <xf numFmtId="3" fontId="33" fillId="0" borderId="2" xfId="0" applyNumberFormat="1" applyFont="1" applyBorder="1">
      <alignment vertical="center"/>
    </xf>
    <xf numFmtId="3" fontId="8" fillId="0" borderId="7" xfId="0" applyNumberFormat="1" applyFont="1" applyBorder="1" applyAlignment="1">
      <alignment horizontal="center" vertical="center"/>
    </xf>
    <xf numFmtId="3" fontId="8" fillId="0" borderId="14" xfId="0" applyNumberFormat="1" applyFont="1" applyBorder="1" applyAlignment="1">
      <alignment horizontal="center" vertical="center"/>
    </xf>
    <xf numFmtId="3" fontId="8" fillId="0" borderId="11" xfId="0" applyNumberFormat="1" applyFont="1" applyBorder="1" applyAlignment="1">
      <alignment horizontal="center" vertical="center"/>
    </xf>
    <xf numFmtId="3" fontId="8" fillId="0" borderId="14" xfId="0" applyNumberFormat="1" applyFont="1" applyBorder="1" applyAlignment="1">
      <alignment horizontal="center" vertical="center" wrapText="1"/>
    </xf>
    <xf numFmtId="3" fontId="8" fillId="0" borderId="11" xfId="0" applyNumberFormat="1" applyFont="1" applyBorder="1" applyAlignment="1">
      <alignment horizontal="center" vertical="center" wrapText="1"/>
    </xf>
  </cellXfs>
  <cellStyles count="6">
    <cellStyle name="パーセント" xfId="4" builtinId="5"/>
    <cellStyle name="パーセント 2" xfId="3" xr:uid="{00000000-0005-0000-0000-000000000000}"/>
    <cellStyle name="桁区切り" xfId="5"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173183</xdr:colOff>
      <xdr:row>13</xdr:row>
      <xdr:rowOff>588820</xdr:rowOff>
    </xdr:from>
    <xdr:to>
      <xdr:col>6</xdr:col>
      <xdr:colOff>484909</xdr:colOff>
      <xdr:row>15</xdr:row>
      <xdr:rowOff>329047</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638" y="8243456"/>
          <a:ext cx="3082635" cy="98713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24</xdr:row>
      <xdr:rowOff>28575</xdr:rowOff>
    </xdr:from>
    <xdr:to>
      <xdr:col>11</xdr:col>
      <xdr:colOff>19050</xdr:colOff>
      <xdr:row>42</xdr:row>
      <xdr:rowOff>28575</xdr:rowOff>
    </xdr:to>
    <xdr:cxnSp macro="">
      <xdr:nvCxnSpPr>
        <xdr:cNvPr id="3" name="直線コネクタ 2">
          <a:extLst>
            <a:ext uri="{FF2B5EF4-FFF2-40B4-BE49-F238E27FC236}">
              <a16:creationId xmlns:a16="http://schemas.microsoft.com/office/drawing/2014/main" id="{9EEB54E7-346E-894D-146F-45F175C2D59D}"/>
            </a:ext>
          </a:extLst>
        </xdr:cNvPr>
        <xdr:cNvCxnSpPr/>
      </xdr:nvCxnSpPr>
      <xdr:spPr>
        <a:xfrm flipV="1">
          <a:off x="1524000" y="4981575"/>
          <a:ext cx="8439150" cy="3248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14</xdr:row>
      <xdr:rowOff>19050</xdr:rowOff>
    </xdr:from>
    <xdr:to>
      <xdr:col>10</xdr:col>
      <xdr:colOff>28575</xdr:colOff>
      <xdr:row>17</xdr:row>
      <xdr:rowOff>19050</xdr:rowOff>
    </xdr:to>
    <xdr:cxnSp macro="">
      <xdr:nvCxnSpPr>
        <xdr:cNvPr id="3" name="直線コネクタ 2">
          <a:extLst>
            <a:ext uri="{FF2B5EF4-FFF2-40B4-BE49-F238E27FC236}">
              <a16:creationId xmlns:a16="http://schemas.microsoft.com/office/drawing/2014/main" id="{24023355-233D-2E58-D87D-B4C75E39AB22}"/>
            </a:ext>
          </a:extLst>
        </xdr:cNvPr>
        <xdr:cNvCxnSpPr/>
      </xdr:nvCxnSpPr>
      <xdr:spPr>
        <a:xfrm flipH="1">
          <a:off x="28575" y="3829050"/>
          <a:ext cx="13944600" cy="971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tabSelected="1" workbookViewId="0">
      <selection activeCell="B10" sqref="B10"/>
    </sheetView>
  </sheetViews>
  <sheetFormatPr defaultRowHeight="13.5" x14ac:dyDescent="0.15"/>
  <sheetData>
    <row r="1" spans="1:9" ht="14.25" thickBot="1" x14ac:dyDescent="0.2"/>
    <row r="2" spans="1:9" ht="48.75" customHeight="1" x14ac:dyDescent="0.15">
      <c r="A2" s="66"/>
      <c r="B2" s="67"/>
      <c r="C2" s="67"/>
      <c r="D2" s="67"/>
      <c r="E2" s="67"/>
      <c r="F2" s="67"/>
      <c r="G2" s="67"/>
      <c r="H2" s="67"/>
      <c r="I2" s="68"/>
    </row>
    <row r="3" spans="1:9" ht="48.75" customHeight="1" x14ac:dyDescent="0.15">
      <c r="A3" s="69"/>
      <c r="I3" s="70"/>
    </row>
    <row r="4" spans="1:9" ht="48.75" customHeight="1" x14ac:dyDescent="0.15">
      <c r="A4" s="69"/>
      <c r="I4" s="70"/>
    </row>
    <row r="5" spans="1:9" ht="48.75" customHeight="1" x14ac:dyDescent="0.15">
      <c r="A5" s="219" t="s">
        <v>812</v>
      </c>
      <c r="B5" s="220"/>
      <c r="C5" s="220"/>
      <c r="D5" s="220"/>
      <c r="E5" s="220"/>
      <c r="F5" s="220"/>
      <c r="G5" s="220"/>
      <c r="H5" s="220"/>
      <c r="I5" s="221"/>
    </row>
    <row r="6" spans="1:9" ht="48.75" customHeight="1" x14ac:dyDescent="0.15">
      <c r="A6" s="69"/>
      <c r="I6" s="70"/>
    </row>
    <row r="7" spans="1:9" ht="48.75" customHeight="1" x14ac:dyDescent="0.15">
      <c r="A7" s="219" t="s">
        <v>469</v>
      </c>
      <c r="B7" s="220"/>
      <c r="C7" s="220"/>
      <c r="D7" s="220"/>
      <c r="E7" s="220"/>
      <c r="F7" s="220"/>
      <c r="G7" s="220"/>
      <c r="H7" s="220"/>
      <c r="I7" s="221"/>
    </row>
    <row r="8" spans="1:9" ht="48.75" customHeight="1" x14ac:dyDescent="0.15">
      <c r="A8" s="69"/>
      <c r="I8" s="70"/>
    </row>
    <row r="9" spans="1:9" ht="48.75" customHeight="1" x14ac:dyDescent="0.15">
      <c r="A9" s="69"/>
      <c r="I9" s="70"/>
    </row>
    <row r="10" spans="1:9" ht="48.75" customHeight="1" x14ac:dyDescent="0.15">
      <c r="A10" s="69"/>
      <c r="I10" s="70"/>
    </row>
    <row r="11" spans="1:9" ht="48.75" customHeight="1" x14ac:dyDescent="0.15">
      <c r="A11" s="69"/>
      <c r="I11" s="70"/>
    </row>
    <row r="12" spans="1:9" ht="48.75" customHeight="1" x14ac:dyDescent="0.15">
      <c r="A12" s="69"/>
      <c r="I12" s="70"/>
    </row>
    <row r="13" spans="1:9" ht="48.75" customHeight="1" x14ac:dyDescent="0.15">
      <c r="A13" s="69"/>
      <c r="I13" s="70"/>
    </row>
    <row r="14" spans="1:9" ht="48.75" customHeight="1" x14ac:dyDescent="0.15">
      <c r="A14" s="69"/>
      <c r="I14" s="70"/>
    </row>
    <row r="15" spans="1:9" ht="48.75" customHeight="1" x14ac:dyDescent="0.15">
      <c r="A15" s="69"/>
      <c r="I15" s="70"/>
    </row>
    <row r="16" spans="1:9" ht="48.75" customHeight="1" x14ac:dyDescent="0.15">
      <c r="A16" s="69"/>
      <c r="I16" s="70"/>
    </row>
    <row r="17" spans="1:9" ht="48.75" customHeight="1" thickBot="1" x14ac:dyDescent="0.2">
      <c r="A17" s="71"/>
      <c r="B17" s="72"/>
      <c r="C17" s="72"/>
      <c r="D17" s="72"/>
      <c r="E17" s="72"/>
      <c r="F17" s="72"/>
      <c r="G17" s="72"/>
      <c r="H17" s="72"/>
      <c r="I17" s="73"/>
    </row>
    <row r="18" spans="1:9" ht="48.75" customHeight="1" x14ac:dyDescent="0.15"/>
    <row r="19" spans="1:9" ht="48.75" customHeight="1" x14ac:dyDescent="0.15"/>
    <row r="20" spans="1:9" ht="48.75" customHeight="1" x14ac:dyDescent="0.15"/>
    <row r="21" spans="1:9" ht="48.75" customHeight="1" x14ac:dyDescent="0.15"/>
    <row r="22" spans="1:9" ht="48.75" customHeight="1" x14ac:dyDescent="0.15"/>
    <row r="23" spans="1:9" ht="48.75" customHeight="1" x14ac:dyDescent="0.15"/>
    <row r="24" spans="1:9" ht="48.75" customHeight="1" x14ac:dyDescent="0.15"/>
    <row r="25" spans="1:9" ht="48.75" customHeight="1" x14ac:dyDescent="0.15"/>
    <row r="26" spans="1:9" ht="48.75" customHeight="1" x14ac:dyDescent="0.15"/>
    <row r="27" spans="1:9" ht="48.75" customHeight="1" x14ac:dyDescent="0.15"/>
    <row r="28" spans="1:9" ht="48.75" customHeight="1" x14ac:dyDescent="0.15"/>
    <row r="29" spans="1:9" ht="48.75" customHeight="1" x14ac:dyDescent="0.15"/>
    <row r="30" spans="1:9" ht="48.75" customHeight="1" x14ac:dyDescent="0.15"/>
    <row r="31" spans="1:9" ht="48.75" customHeight="1" x14ac:dyDescent="0.15"/>
    <row r="32" spans="1:9" ht="48.75" customHeight="1" x14ac:dyDescent="0.15"/>
    <row r="33" ht="48.75" customHeight="1" x14ac:dyDescent="0.15"/>
    <row r="34" ht="48.75" customHeight="1" x14ac:dyDescent="0.15"/>
    <row r="35" ht="48.75" customHeight="1" x14ac:dyDescent="0.15"/>
    <row r="36" ht="48.75" customHeight="1" x14ac:dyDescent="0.15"/>
    <row r="37" ht="48.75" customHeight="1" x14ac:dyDescent="0.15"/>
    <row r="38" ht="48.75" customHeight="1" x14ac:dyDescent="0.15"/>
    <row r="39" ht="48.75" customHeight="1" x14ac:dyDescent="0.15"/>
    <row r="40" ht="48.75" customHeight="1" x14ac:dyDescent="0.15"/>
    <row r="41" ht="48.75" customHeight="1" x14ac:dyDescent="0.15"/>
    <row r="42" ht="48.75" customHeight="1" x14ac:dyDescent="0.15"/>
    <row r="43" ht="48.75" customHeight="1" x14ac:dyDescent="0.15"/>
    <row r="44" ht="48.75" customHeight="1" x14ac:dyDescent="0.15"/>
    <row r="45" ht="48.75" customHeight="1" x14ac:dyDescent="0.15"/>
    <row r="46" ht="48.75" customHeight="1" x14ac:dyDescent="0.15"/>
    <row r="47" ht="48.75" customHeight="1" x14ac:dyDescent="0.15"/>
    <row r="48" ht="48.75" customHeight="1" x14ac:dyDescent="0.15"/>
    <row r="49" ht="48.75" customHeight="1" x14ac:dyDescent="0.15"/>
    <row r="50" ht="48.75" customHeight="1" x14ac:dyDescent="0.15"/>
    <row r="51" ht="48.75" customHeight="1" x14ac:dyDescent="0.15"/>
    <row r="52" ht="48.75" customHeight="1" x14ac:dyDescent="0.15"/>
    <row r="53" ht="48.75" customHeight="1" x14ac:dyDescent="0.15"/>
  </sheetData>
  <mergeCells count="2">
    <mergeCell ref="A5:I5"/>
    <mergeCell ref="A7:I7"/>
  </mergeCells>
  <phoneticPr fontId="2"/>
  <printOptions horizontalCentered="1" verticalCentered="1"/>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
  <sheetViews>
    <sheetView workbookViewId="0"/>
  </sheetViews>
  <sheetFormatPr defaultColWidth="8.875" defaultRowHeight="11.25" x14ac:dyDescent="0.15"/>
  <cols>
    <col min="1" max="1" width="30.875" style="13" customWidth="1"/>
    <col min="2" max="6" width="19.875" style="13" customWidth="1"/>
    <col min="7" max="16384" width="8.875" style="13"/>
  </cols>
  <sheetData>
    <row r="1" spans="1:6" ht="21" x14ac:dyDescent="0.2">
      <c r="A1" s="12" t="s">
        <v>320</v>
      </c>
    </row>
    <row r="2" spans="1:6" ht="13.5" x14ac:dyDescent="0.15">
      <c r="A2" s="14"/>
    </row>
    <row r="3" spans="1:6" ht="13.5" x14ac:dyDescent="0.15">
      <c r="A3" s="14"/>
    </row>
    <row r="4" spans="1:6" ht="13.5" x14ac:dyDescent="0.15">
      <c r="F4" s="16" t="s">
        <v>658</v>
      </c>
    </row>
    <row r="5" spans="1:6" ht="22.5" customHeight="1" x14ac:dyDescent="0.15">
      <c r="A5" s="279" t="s">
        <v>64</v>
      </c>
      <c r="B5" s="279" t="s">
        <v>65</v>
      </c>
      <c r="C5" s="279"/>
      <c r="D5" s="279" t="s">
        <v>66</v>
      </c>
      <c r="E5" s="279"/>
      <c r="F5" s="280" t="s">
        <v>67</v>
      </c>
    </row>
    <row r="6" spans="1:6" ht="22.5" customHeight="1" x14ac:dyDescent="0.15">
      <c r="A6" s="279"/>
      <c r="B6" s="17" t="s">
        <v>68</v>
      </c>
      <c r="C6" s="18" t="s">
        <v>69</v>
      </c>
      <c r="D6" s="17" t="s">
        <v>68</v>
      </c>
      <c r="E6" s="18" t="s">
        <v>69</v>
      </c>
      <c r="F6" s="279"/>
    </row>
    <row r="7" spans="1:6" ht="18" customHeight="1" x14ac:dyDescent="0.15">
      <c r="A7" s="24" t="s">
        <v>507</v>
      </c>
      <c r="B7" s="107">
        <v>23722</v>
      </c>
      <c r="C7" s="107">
        <v>0</v>
      </c>
      <c r="D7" s="107">
        <v>5484</v>
      </c>
      <c r="E7" s="107">
        <v>0</v>
      </c>
      <c r="F7" s="107">
        <f>SUM(B7,D7)</f>
        <v>29206</v>
      </c>
    </row>
    <row r="8" spans="1:6" ht="18" customHeight="1" x14ac:dyDescent="0.15">
      <c r="A8" s="22" t="s">
        <v>42</v>
      </c>
      <c r="B8" s="107">
        <f>SUM(B7)</f>
        <v>23722</v>
      </c>
      <c r="C8" s="107">
        <f t="shared" ref="C8:F8" si="0">SUM(C7)</f>
        <v>0</v>
      </c>
      <c r="D8" s="107">
        <f t="shared" si="0"/>
        <v>5484</v>
      </c>
      <c r="E8" s="107">
        <f t="shared" si="0"/>
        <v>0</v>
      </c>
      <c r="F8" s="107">
        <f t="shared" si="0"/>
        <v>29206</v>
      </c>
    </row>
  </sheetData>
  <mergeCells count="4">
    <mergeCell ref="A5:A6"/>
    <mergeCell ref="B5:C5"/>
    <mergeCell ref="D5:E5"/>
    <mergeCell ref="F5:F6"/>
  </mergeCells>
  <phoneticPr fontId="2"/>
  <printOptions horizontalCentered="1"/>
  <pageMargins left="0.39370078740157483" right="0.39370078740157483" top="0.39370078740157483" bottom="0.39370078740157483" header="0.19685039370078741" footer="0.19685039370078741"/>
  <pageSetup paperSize="9" orientation="landscape" r:id="rId1"/>
  <headerFooter>
    <oddHeader xml:space="preserve">&amp;R&amp;9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2"/>
  <sheetViews>
    <sheetView workbookViewId="0">
      <selection activeCell="B21" sqref="B21"/>
    </sheetView>
  </sheetViews>
  <sheetFormatPr defaultColWidth="8.875" defaultRowHeight="11.25" x14ac:dyDescent="0.15"/>
  <cols>
    <col min="1" max="1" width="38.375" style="13" customWidth="1"/>
    <col min="2" max="2" width="27.625" style="13" customWidth="1"/>
    <col min="3" max="3" width="27.5" style="13" customWidth="1"/>
    <col min="4" max="5" width="7.875" style="13" customWidth="1"/>
    <col min="6" max="16384" width="8.875" style="13"/>
  </cols>
  <sheetData>
    <row r="1" spans="1:6" ht="21" x14ac:dyDescent="0.2">
      <c r="A1" s="12" t="s">
        <v>321</v>
      </c>
    </row>
    <row r="2" spans="1:6" ht="13.5" x14ac:dyDescent="0.15">
      <c r="A2" s="14"/>
    </row>
    <row r="3" spans="1:6" ht="13.5" x14ac:dyDescent="0.15">
      <c r="A3" s="14"/>
    </row>
    <row r="4" spans="1:6" ht="13.5" x14ac:dyDescent="0.15">
      <c r="C4" s="16" t="s">
        <v>658</v>
      </c>
    </row>
    <row r="5" spans="1:6" ht="22.5" customHeight="1" x14ac:dyDescent="0.15">
      <c r="A5" s="17" t="s">
        <v>64</v>
      </c>
      <c r="B5" s="17" t="s">
        <v>68</v>
      </c>
      <c r="C5" s="17" t="s">
        <v>70</v>
      </c>
    </row>
    <row r="6" spans="1:6" ht="18" customHeight="1" x14ac:dyDescent="0.15">
      <c r="A6" s="24" t="s">
        <v>71</v>
      </c>
      <c r="B6" s="107"/>
      <c r="C6" s="107"/>
    </row>
    <row r="7" spans="1:6" ht="18" customHeight="1" x14ac:dyDescent="0.15">
      <c r="A7" s="24" t="s">
        <v>449</v>
      </c>
      <c r="B7" s="107"/>
      <c r="C7" s="107"/>
    </row>
    <row r="8" spans="1:6" ht="18" customHeight="1" x14ac:dyDescent="0.15">
      <c r="A8" s="82" t="s">
        <v>508</v>
      </c>
      <c r="B8" s="107">
        <v>345</v>
      </c>
      <c r="C8" s="107">
        <v>55</v>
      </c>
      <c r="E8" s="193"/>
      <c r="F8" s="110"/>
    </row>
    <row r="9" spans="1:6" ht="18" customHeight="1" x14ac:dyDescent="0.15">
      <c r="A9" s="82" t="s">
        <v>509</v>
      </c>
      <c r="B9" s="107">
        <v>2424</v>
      </c>
      <c r="C9" s="107">
        <v>390</v>
      </c>
    </row>
    <row r="10" spans="1:6" ht="18" customHeight="1" thickBot="1" x14ac:dyDescent="0.2">
      <c r="A10" s="27" t="s">
        <v>72</v>
      </c>
      <c r="B10" s="132">
        <f>SUM(B8:B9)</f>
        <v>2769</v>
      </c>
      <c r="C10" s="132">
        <f>SUM(C8:C9)</f>
        <v>445</v>
      </c>
    </row>
    <row r="11" spans="1:6" ht="18" customHeight="1" thickTop="1" x14ac:dyDescent="0.15">
      <c r="A11" s="28" t="s">
        <v>450</v>
      </c>
      <c r="B11" s="109"/>
      <c r="C11" s="109"/>
    </row>
    <row r="12" spans="1:6" ht="18" customHeight="1" x14ac:dyDescent="0.15">
      <c r="A12" s="24" t="s">
        <v>451</v>
      </c>
      <c r="B12" s="107"/>
      <c r="C12" s="107"/>
    </row>
    <row r="13" spans="1:6" ht="18" customHeight="1" x14ac:dyDescent="0.15">
      <c r="A13" s="82" t="s">
        <v>510</v>
      </c>
      <c r="B13" s="107">
        <v>12157</v>
      </c>
      <c r="C13" s="107">
        <v>1954</v>
      </c>
      <c r="E13" s="110"/>
    </row>
    <row r="14" spans="1:6" ht="18" customHeight="1" x14ac:dyDescent="0.15">
      <c r="A14" s="82" t="s">
        <v>511</v>
      </c>
      <c r="B14" s="107">
        <v>200</v>
      </c>
      <c r="C14" s="107">
        <v>32</v>
      </c>
    </row>
    <row r="15" spans="1:6" ht="18" customHeight="1" x14ac:dyDescent="0.15">
      <c r="A15" s="82" t="s">
        <v>512</v>
      </c>
      <c r="B15" s="107">
        <v>9447</v>
      </c>
      <c r="C15" s="107">
        <v>1518</v>
      </c>
    </row>
    <row r="16" spans="1:6" ht="18" customHeight="1" x14ac:dyDescent="0.15">
      <c r="A16" s="82" t="s">
        <v>513</v>
      </c>
      <c r="B16" s="107">
        <v>1226</v>
      </c>
      <c r="C16" s="107">
        <v>197</v>
      </c>
    </row>
    <row r="17" spans="1:3" ht="18" customHeight="1" x14ac:dyDescent="0.15">
      <c r="A17" s="82" t="s">
        <v>514</v>
      </c>
      <c r="B17" s="107">
        <v>6295</v>
      </c>
      <c r="C17" s="107">
        <v>1012</v>
      </c>
    </row>
    <row r="18" spans="1:3" ht="18" customHeight="1" x14ac:dyDescent="0.15">
      <c r="A18" s="28" t="s">
        <v>515</v>
      </c>
      <c r="B18" s="109"/>
      <c r="C18" s="107"/>
    </row>
    <row r="19" spans="1:3" ht="18" customHeight="1" x14ac:dyDescent="0.15">
      <c r="A19" s="86" t="s">
        <v>516</v>
      </c>
      <c r="B19" s="109">
        <v>9470</v>
      </c>
      <c r="C19" s="107">
        <v>1522</v>
      </c>
    </row>
    <row r="20" spans="1:3" ht="18" customHeight="1" x14ac:dyDescent="0.15">
      <c r="A20" s="86" t="s">
        <v>517</v>
      </c>
      <c r="B20" s="109">
        <v>295</v>
      </c>
      <c r="C20" s="107">
        <v>47</v>
      </c>
    </row>
    <row r="21" spans="1:3" ht="18" customHeight="1" thickBot="1" x14ac:dyDescent="0.2">
      <c r="A21" s="27" t="s">
        <v>72</v>
      </c>
      <c r="B21" s="132">
        <f>SUM(B13:B20)</f>
        <v>39090</v>
      </c>
      <c r="C21" s="132">
        <f>SUM(C13:C20)</f>
        <v>6282</v>
      </c>
    </row>
    <row r="22" spans="1:3" ht="18" customHeight="1" thickTop="1" x14ac:dyDescent="0.15">
      <c r="A22" s="22" t="s">
        <v>42</v>
      </c>
      <c r="B22" s="107">
        <f>SUM(B10,B21)-1</f>
        <v>41858</v>
      </c>
      <c r="C22" s="107">
        <f>SUM(C10,C21)</f>
        <v>6727</v>
      </c>
    </row>
  </sheetData>
  <phoneticPr fontId="2"/>
  <printOptions horizontalCentered="1"/>
  <pageMargins left="0.39370078740157483" right="0.39370078740157483" top="0.39370078740157483" bottom="0.19685039370078741" header="0.19685039370078741" footer="0.19685039370078741"/>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2"/>
  <sheetViews>
    <sheetView workbookViewId="0"/>
  </sheetViews>
  <sheetFormatPr defaultColWidth="8.875" defaultRowHeight="11.25" x14ac:dyDescent="0.15"/>
  <cols>
    <col min="1" max="1" width="42.375" style="13" customWidth="1"/>
    <col min="2" max="3" width="22.875" style="13" customWidth="1"/>
    <col min="4" max="16384" width="8.875" style="13"/>
  </cols>
  <sheetData>
    <row r="1" spans="1:6" ht="21" x14ac:dyDescent="0.2">
      <c r="A1" s="12" t="s">
        <v>322</v>
      </c>
    </row>
    <row r="2" spans="1:6" ht="13.5" x14ac:dyDescent="0.15">
      <c r="A2" s="14"/>
    </row>
    <row r="3" spans="1:6" ht="13.5" x14ac:dyDescent="0.15">
      <c r="A3" s="14"/>
    </row>
    <row r="4" spans="1:6" ht="13.5" x14ac:dyDescent="0.15">
      <c r="C4" s="16" t="s">
        <v>658</v>
      </c>
    </row>
    <row r="5" spans="1:6" ht="22.5" customHeight="1" x14ac:dyDescent="0.15">
      <c r="A5" s="17" t="s">
        <v>64</v>
      </c>
      <c r="B5" s="17" t="s">
        <v>68</v>
      </c>
      <c r="C5" s="17" t="s">
        <v>70</v>
      </c>
    </row>
    <row r="6" spans="1:6" ht="18" customHeight="1" x14ac:dyDescent="0.15">
      <c r="A6" s="24" t="s">
        <v>71</v>
      </c>
      <c r="B6" s="88"/>
      <c r="C6" s="88"/>
    </row>
    <row r="7" spans="1:6" ht="18" customHeight="1" x14ac:dyDescent="0.15">
      <c r="A7" s="24" t="s">
        <v>449</v>
      </c>
      <c r="B7" s="107"/>
      <c r="C7" s="107"/>
    </row>
    <row r="8" spans="1:6" ht="18" customHeight="1" x14ac:dyDescent="0.15">
      <c r="A8" s="82" t="s">
        <v>518</v>
      </c>
      <c r="B8" s="88">
        <v>180</v>
      </c>
      <c r="C8" s="88">
        <v>29</v>
      </c>
      <c r="E8" s="111"/>
      <c r="F8" s="111"/>
    </row>
    <row r="9" spans="1:6" ht="18" customHeight="1" thickBot="1" x14ac:dyDescent="0.2">
      <c r="A9" s="27" t="s">
        <v>72</v>
      </c>
      <c r="B9" s="108">
        <f>SUM(B8)</f>
        <v>180</v>
      </c>
      <c r="C9" s="108">
        <f>SUM(C8)</f>
        <v>29</v>
      </c>
      <c r="F9" s="133"/>
    </row>
    <row r="10" spans="1:6" ht="18" customHeight="1" thickTop="1" x14ac:dyDescent="0.15">
      <c r="A10" s="28" t="s">
        <v>450</v>
      </c>
      <c r="B10" s="109"/>
      <c r="C10" s="109"/>
      <c r="F10" s="133"/>
    </row>
    <row r="11" spans="1:6" ht="18" customHeight="1" x14ac:dyDescent="0.15">
      <c r="A11" s="24" t="s">
        <v>451</v>
      </c>
      <c r="B11" s="107"/>
      <c r="C11" s="107"/>
      <c r="F11" s="133"/>
    </row>
    <row r="12" spans="1:6" ht="18" customHeight="1" x14ac:dyDescent="0.15">
      <c r="A12" s="82" t="s">
        <v>510</v>
      </c>
      <c r="B12" s="88">
        <v>4100</v>
      </c>
      <c r="C12" s="88">
        <v>659</v>
      </c>
      <c r="F12" s="133"/>
    </row>
    <row r="13" spans="1:6" ht="18" customHeight="1" x14ac:dyDescent="0.15">
      <c r="A13" s="82" t="s">
        <v>511</v>
      </c>
      <c r="B13" s="88">
        <v>109</v>
      </c>
      <c r="C13" s="88">
        <v>18</v>
      </c>
      <c r="F13" s="133"/>
    </row>
    <row r="14" spans="1:6" ht="18" customHeight="1" x14ac:dyDescent="0.15">
      <c r="A14" s="82" t="s">
        <v>512</v>
      </c>
      <c r="B14" s="88">
        <v>4876</v>
      </c>
      <c r="C14" s="88">
        <v>784</v>
      </c>
      <c r="F14" s="133"/>
    </row>
    <row r="15" spans="1:6" ht="18" customHeight="1" x14ac:dyDescent="0.15">
      <c r="A15" s="82" t="s">
        <v>513</v>
      </c>
      <c r="B15" s="88">
        <v>725</v>
      </c>
      <c r="C15" s="88">
        <v>117</v>
      </c>
      <c r="F15" s="133"/>
    </row>
    <row r="16" spans="1:6" ht="18" customHeight="1" x14ac:dyDescent="0.15">
      <c r="A16" s="82" t="s">
        <v>769</v>
      </c>
      <c r="B16" s="88">
        <v>108</v>
      </c>
      <c r="C16" s="88">
        <v>17</v>
      </c>
      <c r="F16" s="133"/>
    </row>
    <row r="17" spans="1:6" ht="18" customHeight="1" x14ac:dyDescent="0.15">
      <c r="A17" s="82" t="s">
        <v>608</v>
      </c>
      <c r="B17" s="88">
        <v>0</v>
      </c>
      <c r="C17" s="88">
        <v>0</v>
      </c>
      <c r="F17" s="133"/>
    </row>
    <row r="18" spans="1:6" ht="18" customHeight="1" x14ac:dyDescent="0.15">
      <c r="A18" s="24" t="s">
        <v>515</v>
      </c>
      <c r="B18" s="88"/>
      <c r="C18" s="88"/>
      <c r="F18" s="133"/>
    </row>
    <row r="19" spans="1:6" ht="18" customHeight="1" x14ac:dyDescent="0.15">
      <c r="A19" s="28" t="s">
        <v>609</v>
      </c>
      <c r="B19" s="87">
        <v>92</v>
      </c>
      <c r="C19" s="88">
        <v>15</v>
      </c>
      <c r="F19" s="133"/>
    </row>
    <row r="20" spans="1:6" ht="18" customHeight="1" x14ac:dyDescent="0.15">
      <c r="A20" s="28" t="s">
        <v>805</v>
      </c>
      <c r="B20" s="87">
        <v>0</v>
      </c>
      <c r="C20" s="88">
        <v>0</v>
      </c>
      <c r="F20" s="133"/>
    </row>
    <row r="21" spans="1:6" ht="18" customHeight="1" thickBot="1" x14ac:dyDescent="0.2">
      <c r="A21" s="27" t="s">
        <v>72</v>
      </c>
      <c r="B21" s="108">
        <f>SUM(B11:B20)</f>
        <v>10010</v>
      </c>
      <c r="C21" s="108">
        <f>SUM(C11:C20)</f>
        <v>1610</v>
      </c>
      <c r="E21" s="133"/>
      <c r="F21" s="133"/>
    </row>
    <row r="22" spans="1:6" ht="18" customHeight="1" thickTop="1" x14ac:dyDescent="0.15">
      <c r="A22" s="22" t="s">
        <v>42</v>
      </c>
      <c r="B22" s="88">
        <f>SUM(B9,B21)-1</f>
        <v>10189</v>
      </c>
      <c r="C22" s="88">
        <f>SUM(C9,C21)-2</f>
        <v>1637</v>
      </c>
      <c r="E22" s="133"/>
      <c r="F22" s="133"/>
    </row>
  </sheetData>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2"/>
  <sheetViews>
    <sheetView workbookViewId="0">
      <selection activeCell="B21" sqref="B21"/>
    </sheetView>
  </sheetViews>
  <sheetFormatPr defaultColWidth="8.875" defaultRowHeight="11.25" x14ac:dyDescent="0.15"/>
  <cols>
    <col min="1" max="1" width="20.875" style="13" customWidth="1"/>
    <col min="2" max="2" width="14.875" style="13" customWidth="1"/>
    <col min="3" max="3" width="16.875" style="13" customWidth="1"/>
    <col min="4" max="11" width="14.875" style="13" customWidth="1"/>
    <col min="12" max="16384" width="8.875" style="13"/>
  </cols>
  <sheetData>
    <row r="1" spans="1:11" ht="21" x14ac:dyDescent="0.2">
      <c r="A1" s="12" t="s">
        <v>324</v>
      </c>
    </row>
    <row r="2" spans="1:11" ht="13.5" x14ac:dyDescent="0.15">
      <c r="A2" s="14"/>
    </row>
    <row r="3" spans="1:11" ht="13.5" x14ac:dyDescent="0.15">
      <c r="A3" s="14"/>
    </row>
    <row r="4" spans="1:11" ht="13.5" x14ac:dyDescent="0.15">
      <c r="K4" s="16" t="s">
        <v>618</v>
      </c>
    </row>
    <row r="5" spans="1:11" ht="22.5" customHeight="1" x14ac:dyDescent="0.15">
      <c r="A5" s="279" t="s">
        <v>57</v>
      </c>
      <c r="B5" s="283" t="s">
        <v>75</v>
      </c>
      <c r="C5" s="30"/>
      <c r="D5" s="279" t="s">
        <v>76</v>
      </c>
      <c r="E5" s="280" t="s">
        <v>77</v>
      </c>
      <c r="F5" s="280" t="s">
        <v>78</v>
      </c>
      <c r="G5" s="281" t="s">
        <v>672</v>
      </c>
      <c r="H5" s="283" t="s">
        <v>79</v>
      </c>
      <c r="I5" s="31"/>
      <c r="J5" s="32"/>
      <c r="K5" s="279" t="s">
        <v>61</v>
      </c>
    </row>
    <row r="6" spans="1:11" ht="22.5" customHeight="1" x14ac:dyDescent="0.15">
      <c r="A6" s="279"/>
      <c r="B6" s="279"/>
      <c r="C6" s="33" t="s">
        <v>80</v>
      </c>
      <c r="D6" s="279"/>
      <c r="E6" s="280"/>
      <c r="F6" s="279"/>
      <c r="G6" s="282"/>
      <c r="H6" s="279"/>
      <c r="I6" s="17" t="s">
        <v>81</v>
      </c>
      <c r="J6" s="17" t="s">
        <v>82</v>
      </c>
      <c r="K6" s="279"/>
    </row>
    <row r="7" spans="1:11" ht="21.75" customHeight="1" x14ac:dyDescent="0.15">
      <c r="A7" s="24" t="s">
        <v>83</v>
      </c>
      <c r="B7" s="107"/>
      <c r="C7" s="117"/>
      <c r="D7" s="107"/>
      <c r="E7" s="107"/>
      <c r="F7" s="107"/>
      <c r="G7" s="107"/>
      <c r="H7" s="107"/>
      <c r="I7" s="107"/>
      <c r="J7" s="107"/>
      <c r="K7" s="107"/>
    </row>
    <row r="8" spans="1:11" ht="21.75" customHeight="1" x14ac:dyDescent="0.15">
      <c r="A8" s="24" t="s">
        <v>665</v>
      </c>
      <c r="B8" s="107">
        <f>SUM(D8:K8)</f>
        <v>58720</v>
      </c>
      <c r="C8" s="117">
        <v>27898</v>
      </c>
      <c r="D8" s="107">
        <f>58719+1</f>
        <v>58720</v>
      </c>
      <c r="E8" s="107">
        <v>0</v>
      </c>
      <c r="F8" s="107">
        <v>0</v>
      </c>
      <c r="G8" s="107">
        <v>0</v>
      </c>
      <c r="H8" s="107">
        <v>0</v>
      </c>
      <c r="I8" s="107">
        <v>0</v>
      </c>
      <c r="J8" s="107">
        <v>0</v>
      </c>
      <c r="K8" s="107">
        <v>0</v>
      </c>
    </row>
    <row r="9" spans="1:11" ht="21.75" customHeight="1" x14ac:dyDescent="0.15">
      <c r="A9" s="24" t="s">
        <v>666</v>
      </c>
      <c r="B9" s="107">
        <f t="shared" ref="B9:B13" si="0">SUM(D9:K9)</f>
        <v>0</v>
      </c>
      <c r="C9" s="117">
        <v>0</v>
      </c>
      <c r="D9" s="107">
        <v>0</v>
      </c>
      <c r="E9" s="107">
        <v>0</v>
      </c>
      <c r="F9" s="107">
        <v>0</v>
      </c>
      <c r="G9" s="107">
        <v>0</v>
      </c>
      <c r="H9" s="107">
        <v>0</v>
      </c>
      <c r="I9" s="107">
        <v>0</v>
      </c>
      <c r="J9" s="107">
        <v>0</v>
      </c>
      <c r="K9" s="107">
        <v>0</v>
      </c>
    </row>
    <row r="10" spans="1:11" ht="21.75" customHeight="1" x14ac:dyDescent="0.15">
      <c r="A10" s="24" t="s">
        <v>667</v>
      </c>
      <c r="B10" s="107">
        <f t="shared" si="0"/>
        <v>0</v>
      </c>
      <c r="C10" s="117">
        <v>0</v>
      </c>
      <c r="D10" s="107">
        <v>0</v>
      </c>
      <c r="E10" s="107">
        <v>0</v>
      </c>
      <c r="F10" s="107">
        <v>0</v>
      </c>
      <c r="G10" s="107">
        <v>0</v>
      </c>
      <c r="H10" s="107">
        <v>0</v>
      </c>
      <c r="I10" s="107">
        <v>0</v>
      </c>
      <c r="J10" s="107">
        <v>0</v>
      </c>
      <c r="K10" s="107">
        <v>0</v>
      </c>
    </row>
    <row r="11" spans="1:11" ht="21.75" customHeight="1" x14ac:dyDescent="0.15">
      <c r="A11" s="24" t="s">
        <v>668</v>
      </c>
      <c r="B11" s="107">
        <f t="shared" si="0"/>
        <v>321282</v>
      </c>
      <c r="C11" s="117">
        <v>43008</v>
      </c>
      <c r="D11" s="107">
        <v>299998</v>
      </c>
      <c r="E11" s="107">
        <v>0</v>
      </c>
      <c r="F11" s="107">
        <v>6804</v>
      </c>
      <c r="G11" s="107">
        <v>14480</v>
      </c>
      <c r="H11" s="107">
        <v>0</v>
      </c>
      <c r="I11" s="107">
        <v>0</v>
      </c>
      <c r="J11" s="107">
        <v>0</v>
      </c>
      <c r="K11" s="107">
        <v>0</v>
      </c>
    </row>
    <row r="12" spans="1:11" ht="21.75" customHeight="1" x14ac:dyDescent="0.15">
      <c r="A12" s="24" t="s">
        <v>669</v>
      </c>
      <c r="B12" s="107">
        <f t="shared" si="0"/>
        <v>330982</v>
      </c>
      <c r="C12" s="117">
        <v>41909</v>
      </c>
      <c r="D12" s="107">
        <v>4447</v>
      </c>
      <c r="E12" s="107">
        <v>45171</v>
      </c>
      <c r="F12" s="107">
        <v>0</v>
      </c>
      <c r="G12" s="107">
        <f>281363+1</f>
        <v>281364</v>
      </c>
      <c r="H12" s="107">
        <v>0</v>
      </c>
      <c r="I12" s="107">
        <v>0</v>
      </c>
      <c r="J12" s="107">
        <v>0</v>
      </c>
      <c r="K12" s="107">
        <v>0</v>
      </c>
    </row>
    <row r="13" spans="1:11" ht="21.75" customHeight="1" x14ac:dyDescent="0.15">
      <c r="A13" s="24" t="s">
        <v>88</v>
      </c>
      <c r="B13" s="107">
        <f t="shared" si="0"/>
        <v>2855363</v>
      </c>
      <c r="C13" s="117">
        <v>188411</v>
      </c>
      <c r="D13" s="107">
        <f>2855362+1</f>
        <v>2855363</v>
      </c>
      <c r="E13" s="107">
        <v>0</v>
      </c>
      <c r="F13" s="107">
        <v>0</v>
      </c>
      <c r="G13" s="107">
        <v>0</v>
      </c>
      <c r="H13" s="107">
        <v>0</v>
      </c>
      <c r="I13" s="107">
        <v>0</v>
      </c>
      <c r="J13" s="107">
        <v>0</v>
      </c>
      <c r="K13" s="107">
        <v>0</v>
      </c>
    </row>
    <row r="14" spans="1:11" ht="21.75" customHeight="1" x14ac:dyDescent="0.15">
      <c r="A14" s="24" t="s">
        <v>84</v>
      </c>
      <c r="B14" s="107"/>
      <c r="C14" s="117"/>
      <c r="D14" s="107"/>
      <c r="E14" s="107"/>
      <c r="F14" s="107"/>
      <c r="G14" s="107"/>
      <c r="H14" s="107"/>
      <c r="I14" s="107"/>
      <c r="J14" s="107"/>
      <c r="K14" s="107"/>
    </row>
    <row r="15" spans="1:11" ht="21.75" customHeight="1" x14ac:dyDescent="0.15">
      <c r="A15" s="24" t="s">
        <v>85</v>
      </c>
      <c r="B15" s="107">
        <f>SUM(D15:K15)</f>
        <v>1796684</v>
      </c>
      <c r="C15" s="117">
        <v>211136</v>
      </c>
      <c r="D15" s="107">
        <f>1295147+1</f>
        <v>1295148</v>
      </c>
      <c r="E15" s="107">
        <v>498879</v>
      </c>
      <c r="F15" s="107">
        <v>2657</v>
      </c>
      <c r="G15" s="107">
        <v>0</v>
      </c>
      <c r="H15" s="107">
        <v>0</v>
      </c>
      <c r="I15" s="107">
        <v>0</v>
      </c>
      <c r="J15" s="107">
        <v>0</v>
      </c>
      <c r="K15" s="107">
        <v>0</v>
      </c>
    </row>
    <row r="16" spans="1:11" ht="21.75" customHeight="1" x14ac:dyDescent="0.15">
      <c r="A16" s="24" t="s">
        <v>86</v>
      </c>
      <c r="B16" s="107">
        <f>SUM(D16:K16)</f>
        <v>1642</v>
      </c>
      <c r="C16" s="117">
        <v>1175</v>
      </c>
      <c r="D16" s="107">
        <f>1641+1</f>
        <v>1642</v>
      </c>
      <c r="E16" s="107">
        <v>0</v>
      </c>
      <c r="F16" s="107">
        <v>0</v>
      </c>
      <c r="G16" s="107">
        <v>0</v>
      </c>
      <c r="H16" s="107">
        <v>0</v>
      </c>
      <c r="I16" s="107">
        <v>0</v>
      </c>
      <c r="J16" s="107">
        <v>0</v>
      </c>
      <c r="K16" s="107">
        <v>0</v>
      </c>
    </row>
    <row r="17" spans="1:11" ht="21.75" customHeight="1" x14ac:dyDescent="0.15">
      <c r="A17" s="24" t="s">
        <v>670</v>
      </c>
      <c r="B17" s="107">
        <f>SUM(D17:K17)</f>
        <v>0</v>
      </c>
      <c r="C17" s="117">
        <v>0</v>
      </c>
      <c r="D17" s="107">
        <v>0</v>
      </c>
      <c r="E17" s="107">
        <v>0</v>
      </c>
      <c r="F17" s="107">
        <v>0</v>
      </c>
      <c r="G17" s="107">
        <v>0</v>
      </c>
      <c r="H17" s="107">
        <v>0</v>
      </c>
      <c r="I17" s="107">
        <v>0</v>
      </c>
      <c r="J17" s="107">
        <v>0</v>
      </c>
      <c r="K17" s="107">
        <v>0</v>
      </c>
    </row>
    <row r="18" spans="1:11" ht="21.75" customHeight="1" x14ac:dyDescent="0.15">
      <c r="A18" s="24" t="s">
        <v>88</v>
      </c>
      <c r="B18" s="107">
        <f>SUM(D18:K18)</f>
        <v>272336</v>
      </c>
      <c r="C18" s="117">
        <v>29346</v>
      </c>
      <c r="D18" s="107">
        <v>270195</v>
      </c>
      <c r="E18" s="107">
        <f>2140+1</f>
        <v>2141</v>
      </c>
      <c r="F18" s="107">
        <v>0</v>
      </c>
      <c r="G18" s="107">
        <v>0</v>
      </c>
      <c r="H18" s="107">
        <v>0</v>
      </c>
      <c r="I18" s="107">
        <v>0</v>
      </c>
      <c r="J18" s="107">
        <v>0</v>
      </c>
      <c r="K18" s="107">
        <v>0</v>
      </c>
    </row>
    <row r="19" spans="1:11" ht="21.75" customHeight="1" x14ac:dyDescent="0.15">
      <c r="A19" s="24" t="s">
        <v>671</v>
      </c>
      <c r="B19" s="107">
        <f>SUM(D19:K19)</f>
        <v>0</v>
      </c>
      <c r="C19" s="117">
        <v>0</v>
      </c>
      <c r="D19" s="107">
        <v>0</v>
      </c>
      <c r="E19" s="107">
        <v>0</v>
      </c>
      <c r="F19" s="107">
        <v>0</v>
      </c>
      <c r="G19" s="107">
        <v>0</v>
      </c>
      <c r="H19" s="107">
        <v>0</v>
      </c>
      <c r="I19" s="107">
        <v>0</v>
      </c>
      <c r="J19" s="107">
        <v>0</v>
      </c>
      <c r="K19" s="107">
        <v>0</v>
      </c>
    </row>
    <row r="20" spans="1:11" ht="21.75" customHeight="1" x14ac:dyDescent="0.15">
      <c r="A20" s="22" t="s">
        <v>89</v>
      </c>
      <c r="B20" s="107">
        <f>SUM(B7:B19)-1</f>
        <v>5637008</v>
      </c>
      <c r="C20" s="117">
        <f>SUM(C7:C19)</f>
        <v>542883</v>
      </c>
      <c r="D20" s="107">
        <f>SUM(D7:D19)-1</f>
        <v>4785512</v>
      </c>
      <c r="E20" s="107">
        <f t="shared" ref="E20:K20" si="1">SUM(E7:E19)</f>
        <v>546191</v>
      </c>
      <c r="F20" s="107">
        <f t="shared" si="1"/>
        <v>9461</v>
      </c>
      <c r="G20" s="107">
        <f t="shared" si="1"/>
        <v>295844</v>
      </c>
      <c r="H20" s="107">
        <f t="shared" si="1"/>
        <v>0</v>
      </c>
      <c r="I20" s="107">
        <f t="shared" si="1"/>
        <v>0</v>
      </c>
      <c r="J20" s="107">
        <f t="shared" si="1"/>
        <v>0</v>
      </c>
      <c r="K20" s="107">
        <f t="shared" si="1"/>
        <v>0</v>
      </c>
    </row>
    <row r="21" spans="1:11" x14ac:dyDescent="0.15">
      <c r="A21" s="13" t="s">
        <v>673</v>
      </c>
    </row>
    <row r="22" spans="1:11" s="116" customFormat="1" x14ac:dyDescent="0.15"/>
  </sheetData>
  <mergeCells count="8">
    <mergeCell ref="G5:G6"/>
    <mergeCell ref="H5:H6"/>
    <mergeCell ref="K5:K6"/>
    <mergeCell ref="A5:A6"/>
    <mergeCell ref="B5:B6"/>
    <mergeCell ref="D5:D6"/>
    <mergeCell ref="E5:E6"/>
    <mergeCell ref="F5:F6"/>
  </mergeCells>
  <phoneticPr fontId="2"/>
  <printOptions horizontalCentered="1"/>
  <pageMargins left="0.39370078740157483" right="0.39370078740157483" top="0.98425196850393704" bottom="0.39370078740157483" header="0.19685039370078741" footer="0.19685039370078741"/>
  <pageSetup paperSize="9" scale="82" fitToHeight="0"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
  <sheetViews>
    <sheetView workbookViewId="0">
      <selection activeCell="A6" sqref="A6"/>
    </sheetView>
  </sheetViews>
  <sheetFormatPr defaultColWidth="8.875" defaultRowHeight="11.25" x14ac:dyDescent="0.15"/>
  <cols>
    <col min="1" max="1" width="22.875" style="13" customWidth="1"/>
    <col min="2" max="8" width="12.875" style="13" customWidth="1"/>
    <col min="9" max="9" width="10.125" style="13" bestFit="1" customWidth="1"/>
    <col min="10" max="16384" width="8.875" style="13"/>
  </cols>
  <sheetData>
    <row r="1" spans="1:9" ht="21" x14ac:dyDescent="0.2">
      <c r="A1" s="12" t="s">
        <v>325</v>
      </c>
    </row>
    <row r="2" spans="1:9" ht="13.5" x14ac:dyDescent="0.15">
      <c r="A2" s="14"/>
    </row>
    <row r="3" spans="1:9" ht="13.5" x14ac:dyDescent="0.15">
      <c r="A3" s="14"/>
    </row>
    <row r="4" spans="1:9" ht="13.5" x14ac:dyDescent="0.15">
      <c r="A4" s="75"/>
      <c r="B4" s="75"/>
      <c r="C4" s="75"/>
      <c r="D4" s="75"/>
      <c r="E4" s="75"/>
      <c r="F4" s="75"/>
      <c r="G4" s="75"/>
      <c r="H4" s="75"/>
      <c r="I4" s="76" t="s">
        <v>618</v>
      </c>
    </row>
    <row r="5" spans="1:9" ht="37.5" customHeight="1" x14ac:dyDescent="0.15">
      <c r="A5" s="89" t="s">
        <v>75</v>
      </c>
      <c r="B5" s="77" t="s">
        <v>90</v>
      </c>
      <c r="C5" s="78" t="s">
        <v>91</v>
      </c>
      <c r="D5" s="78" t="s">
        <v>92</v>
      </c>
      <c r="E5" s="78" t="s">
        <v>93</v>
      </c>
      <c r="F5" s="78" t="s">
        <v>94</v>
      </c>
      <c r="G5" s="78" t="s">
        <v>95</v>
      </c>
      <c r="H5" s="77" t="s">
        <v>96</v>
      </c>
      <c r="I5" s="78" t="s">
        <v>519</v>
      </c>
    </row>
    <row r="6" spans="1:9" ht="21" customHeight="1" x14ac:dyDescent="0.15">
      <c r="A6" s="90">
        <f>SUM(B6:H6)</f>
        <v>5637008</v>
      </c>
      <c r="B6" s="80">
        <v>5359205</v>
      </c>
      <c r="C6" s="80">
        <f>263983+1</f>
        <v>263984</v>
      </c>
      <c r="D6" s="80">
        <f>12998+1</f>
        <v>12999</v>
      </c>
      <c r="E6" s="80">
        <v>529</v>
      </c>
      <c r="F6" s="80">
        <v>291</v>
      </c>
      <c r="G6" s="80">
        <v>0</v>
      </c>
      <c r="H6" s="80">
        <v>0</v>
      </c>
      <c r="I6" s="180">
        <v>3.0000000000000001E-3</v>
      </c>
    </row>
  </sheetData>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
  <sheetViews>
    <sheetView workbookViewId="0">
      <selection activeCell="I6" sqref="I6"/>
    </sheetView>
  </sheetViews>
  <sheetFormatPr defaultColWidth="8.875" defaultRowHeight="11.25" x14ac:dyDescent="0.15"/>
  <cols>
    <col min="1" max="1" width="22.875" style="13" customWidth="1"/>
    <col min="2" max="10" width="12.875" style="13" customWidth="1"/>
    <col min="11" max="16384" width="8.875" style="13"/>
  </cols>
  <sheetData>
    <row r="1" spans="1:10" ht="21" x14ac:dyDescent="0.2">
      <c r="A1" s="12" t="s">
        <v>326</v>
      </c>
    </row>
    <row r="2" spans="1:10" ht="13.5" x14ac:dyDescent="0.15">
      <c r="A2" s="14"/>
    </row>
    <row r="3" spans="1:10" ht="13.5" x14ac:dyDescent="0.15">
      <c r="A3" s="14"/>
    </row>
    <row r="4" spans="1:10" ht="13.5" x14ac:dyDescent="0.15">
      <c r="J4" s="16" t="s">
        <v>618</v>
      </c>
    </row>
    <row r="5" spans="1:10" ht="37.5" customHeight="1" x14ac:dyDescent="0.15">
      <c r="A5" s="33" t="s">
        <v>75</v>
      </c>
      <c r="B5" s="17" t="s">
        <v>97</v>
      </c>
      <c r="C5" s="18" t="s">
        <v>98</v>
      </c>
      <c r="D5" s="18" t="s">
        <v>99</v>
      </c>
      <c r="E5" s="18" t="s">
        <v>100</v>
      </c>
      <c r="F5" s="18" t="s">
        <v>101</v>
      </c>
      <c r="G5" s="18" t="s">
        <v>102</v>
      </c>
      <c r="H5" s="18" t="s">
        <v>619</v>
      </c>
      <c r="I5" s="78" t="s">
        <v>104</v>
      </c>
      <c r="J5" s="77" t="s">
        <v>105</v>
      </c>
    </row>
    <row r="6" spans="1:10" ht="21" customHeight="1" x14ac:dyDescent="0.15">
      <c r="A6" s="34">
        <f>SUM(B6:J6)-1</f>
        <v>5637008</v>
      </c>
      <c r="B6" s="20">
        <v>542883</v>
      </c>
      <c r="C6" s="20">
        <f>518091+1</f>
        <v>518092</v>
      </c>
      <c r="D6" s="20">
        <f>512514+1</f>
        <v>512515</v>
      </c>
      <c r="E6" s="20">
        <v>491626</v>
      </c>
      <c r="F6" s="20">
        <v>476369</v>
      </c>
      <c r="G6" s="20">
        <f>1797506+1</f>
        <v>1797507</v>
      </c>
      <c r="H6" s="20">
        <f>831696+1</f>
        <v>831697</v>
      </c>
      <c r="I6" s="20">
        <f>466319+1</f>
        <v>466320</v>
      </c>
      <c r="J6" s="107">
        <v>0</v>
      </c>
    </row>
  </sheetData>
  <phoneticPr fontId="2"/>
  <printOptions horizontalCentered="1"/>
  <pageMargins left="0.39370078740157483" right="0.39370078740157483" top="0.98425196850393704" bottom="0.39370078740157483" header="0.19685039370078741"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ED48-11BF-4D33-9166-EDEE435F0F54}">
  <dimension ref="A1:I5"/>
  <sheetViews>
    <sheetView workbookViewId="0">
      <selection activeCell="B26" sqref="B26"/>
    </sheetView>
  </sheetViews>
  <sheetFormatPr defaultColWidth="8.875" defaultRowHeight="11.25" x14ac:dyDescent="0.15"/>
  <cols>
    <col min="1" max="1" width="21.5" style="13" customWidth="1"/>
    <col min="2" max="8" width="12.875" style="13" customWidth="1"/>
    <col min="9" max="16384" width="8.875" style="13"/>
  </cols>
  <sheetData>
    <row r="1" spans="1:9" s="118" customFormat="1" ht="21" x14ac:dyDescent="0.15">
      <c r="A1" s="284" t="s">
        <v>620</v>
      </c>
      <c r="B1" s="284"/>
      <c r="C1" s="284"/>
      <c r="D1" s="284"/>
      <c r="E1" s="284"/>
      <c r="F1" s="284"/>
      <c r="G1" s="284"/>
      <c r="H1" s="284"/>
      <c r="I1" s="284"/>
    </row>
    <row r="2" spans="1:9" s="118" customFormat="1" ht="13.5" x14ac:dyDescent="0.15">
      <c r="A2" s="119"/>
      <c r="G2" s="120" t="s">
        <v>621</v>
      </c>
    </row>
    <row r="3" spans="1:9" s="118" customFormat="1" ht="22.5" customHeight="1" x14ac:dyDescent="0.15">
      <c r="A3" s="285" t="s">
        <v>622</v>
      </c>
      <c r="B3" s="285"/>
      <c r="C3" s="286" t="s">
        <v>623</v>
      </c>
      <c r="D3" s="286"/>
      <c r="E3" s="286"/>
      <c r="F3" s="286"/>
      <c r="G3" s="286"/>
    </row>
    <row r="4" spans="1:9" s="118" customFormat="1" ht="18" customHeight="1" x14ac:dyDescent="0.15">
      <c r="A4" s="287" t="s">
        <v>129</v>
      </c>
      <c r="B4" s="287"/>
      <c r="C4" s="287" t="s">
        <v>624</v>
      </c>
      <c r="D4" s="287"/>
      <c r="E4" s="287"/>
      <c r="F4" s="287"/>
      <c r="G4" s="287"/>
    </row>
    <row r="5" spans="1:9" s="118" customFormat="1" x14ac:dyDescent="0.15">
      <c r="A5" s="118" t="s">
        <v>625</v>
      </c>
    </row>
  </sheetData>
  <mergeCells count="5">
    <mergeCell ref="A1:I1"/>
    <mergeCell ref="A3:B3"/>
    <mergeCell ref="C3:G3"/>
    <mergeCell ref="A4:B4"/>
    <mergeCell ref="C4:G4"/>
  </mergeCells>
  <phoneticPr fontId="2"/>
  <printOptions horizontalCentered="1"/>
  <pageMargins left="0.39370078740157483" right="0.39370078740157483" top="0.98425196850393704" bottom="0.39370078740157483" header="0.19685039370078741" footer="0.19685039370078741"/>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3"/>
  <sheetViews>
    <sheetView topLeftCell="C1" workbookViewId="0">
      <selection activeCell="C10" sqref="C10"/>
    </sheetView>
  </sheetViews>
  <sheetFormatPr defaultColWidth="8.875" defaultRowHeight="11.25" x14ac:dyDescent="0.15"/>
  <cols>
    <col min="1" max="1" width="21.375" style="13" customWidth="1"/>
    <col min="2" max="6" width="20.875" style="13" customWidth="1"/>
    <col min="7" max="16384" width="8.875" style="13"/>
  </cols>
  <sheetData>
    <row r="1" spans="1:6" ht="21" x14ac:dyDescent="0.2">
      <c r="A1" s="12" t="s">
        <v>327</v>
      </c>
    </row>
    <row r="2" spans="1:6" ht="13.5" x14ac:dyDescent="0.15">
      <c r="A2" s="14"/>
    </row>
    <row r="3" spans="1:6" ht="13.5" x14ac:dyDescent="0.15">
      <c r="A3" s="14"/>
    </row>
    <row r="4" spans="1:6" ht="13.5" x14ac:dyDescent="0.15">
      <c r="A4" s="75"/>
      <c r="B4" s="75"/>
      <c r="C4" s="75"/>
      <c r="D4" s="75"/>
      <c r="E4" s="75"/>
      <c r="F4" s="76" t="s">
        <v>658</v>
      </c>
    </row>
    <row r="5" spans="1:6" ht="22.5" customHeight="1" x14ac:dyDescent="0.15">
      <c r="A5" s="288" t="s">
        <v>106</v>
      </c>
      <c r="B5" s="288" t="s">
        <v>107</v>
      </c>
      <c r="C5" s="288" t="s">
        <v>108</v>
      </c>
      <c r="D5" s="288" t="s">
        <v>109</v>
      </c>
      <c r="E5" s="288"/>
      <c r="F5" s="288" t="s">
        <v>73</v>
      </c>
    </row>
    <row r="6" spans="1:6" ht="22.5" customHeight="1" x14ac:dyDescent="0.15">
      <c r="A6" s="288"/>
      <c r="B6" s="288"/>
      <c r="C6" s="288"/>
      <c r="D6" s="77" t="s">
        <v>110</v>
      </c>
      <c r="E6" s="77" t="s">
        <v>61</v>
      </c>
      <c r="F6" s="288"/>
    </row>
    <row r="7" spans="1:6" ht="17.850000000000001" customHeight="1" x14ac:dyDescent="0.15">
      <c r="A7" s="79" t="s">
        <v>656</v>
      </c>
      <c r="B7" s="91">
        <v>1037819</v>
      </c>
      <c r="C7" s="91">
        <v>0</v>
      </c>
      <c r="D7" s="91">
        <v>0</v>
      </c>
      <c r="E7" s="91">
        <v>0</v>
      </c>
      <c r="F7" s="91">
        <f>B7+C7-SUM(D7,E7)</f>
        <v>1037819</v>
      </c>
    </row>
    <row r="8" spans="1:6" ht="17.850000000000001" customHeight="1" x14ac:dyDescent="0.15">
      <c r="A8" s="79" t="s">
        <v>520</v>
      </c>
      <c r="B8" s="91">
        <v>5716</v>
      </c>
      <c r="C8" s="91">
        <v>6727</v>
      </c>
      <c r="D8" s="91">
        <v>0</v>
      </c>
      <c r="E8" s="91">
        <v>5716</v>
      </c>
      <c r="F8" s="91">
        <f t="shared" ref="F8:F12" si="0">B8+C8-SUM(D8,E8)</f>
        <v>6727</v>
      </c>
    </row>
    <row r="9" spans="1:6" ht="17.850000000000001" customHeight="1" x14ac:dyDescent="0.15">
      <c r="A9" s="79" t="s">
        <v>521</v>
      </c>
      <c r="B9" s="91">
        <v>2052</v>
      </c>
      <c r="C9" s="91">
        <v>1637</v>
      </c>
      <c r="D9" s="91">
        <v>0</v>
      </c>
      <c r="E9" s="91">
        <v>2052</v>
      </c>
      <c r="F9" s="91">
        <f t="shared" si="0"/>
        <v>1637</v>
      </c>
    </row>
    <row r="10" spans="1:6" ht="17.850000000000001" customHeight="1" x14ac:dyDescent="0.15">
      <c r="A10" s="79" t="s">
        <v>522</v>
      </c>
      <c r="B10" s="91">
        <v>934325</v>
      </c>
      <c r="C10" s="91">
        <v>8458</v>
      </c>
      <c r="D10" s="91">
        <v>0</v>
      </c>
      <c r="E10" s="91">
        <v>0</v>
      </c>
      <c r="F10" s="91">
        <f t="shared" si="0"/>
        <v>942783</v>
      </c>
    </row>
    <row r="11" spans="1:6" ht="17.850000000000001" customHeight="1" x14ac:dyDescent="0.15">
      <c r="A11" s="79" t="s">
        <v>523</v>
      </c>
      <c r="B11" s="91">
        <v>13500</v>
      </c>
      <c r="C11" s="91">
        <v>4500</v>
      </c>
      <c r="D11" s="91">
        <v>0</v>
      </c>
      <c r="E11" s="91">
        <v>0</v>
      </c>
      <c r="F11" s="91">
        <f t="shared" si="0"/>
        <v>18000</v>
      </c>
    </row>
    <row r="12" spans="1:6" ht="17.850000000000001" customHeight="1" x14ac:dyDescent="0.15">
      <c r="A12" s="79" t="s">
        <v>524</v>
      </c>
      <c r="B12" s="91">
        <v>50981</v>
      </c>
      <c r="C12" s="91">
        <v>57299</v>
      </c>
      <c r="D12" s="91">
        <v>50981</v>
      </c>
      <c r="E12" s="91">
        <v>0</v>
      </c>
      <c r="F12" s="91">
        <f t="shared" si="0"/>
        <v>57299</v>
      </c>
    </row>
    <row r="13" spans="1:6" ht="17.850000000000001" customHeight="1" x14ac:dyDescent="0.15">
      <c r="A13" s="81" t="s">
        <v>42</v>
      </c>
      <c r="B13" s="91">
        <f>SUM(B7:B12)</f>
        <v>2044393</v>
      </c>
      <c r="C13" s="91">
        <f t="shared" ref="C13:F13" si="1">SUM(C7:C12)</f>
        <v>78621</v>
      </c>
      <c r="D13" s="91">
        <f t="shared" si="1"/>
        <v>50981</v>
      </c>
      <c r="E13" s="91">
        <f t="shared" si="1"/>
        <v>7768</v>
      </c>
      <c r="F13" s="91">
        <f t="shared" si="1"/>
        <v>2064265</v>
      </c>
    </row>
  </sheetData>
  <mergeCells count="5">
    <mergeCell ref="A5:A6"/>
    <mergeCell ref="B5:B6"/>
    <mergeCell ref="C5:C6"/>
    <mergeCell ref="D5:E5"/>
    <mergeCell ref="F5:F6"/>
  </mergeCells>
  <phoneticPr fontId="2"/>
  <printOptions horizontalCentered="1"/>
  <pageMargins left="0.39370078740157483" right="0.39370078740157483" top="0.98425196850393704" bottom="0.39370078740157483" header="0.19685039370078741" footer="0.19685039370078741"/>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34"/>
  <sheetViews>
    <sheetView topLeftCell="D25" workbookViewId="0"/>
  </sheetViews>
  <sheetFormatPr defaultColWidth="8.875" defaultRowHeight="11.25" x14ac:dyDescent="0.15"/>
  <cols>
    <col min="1" max="1" width="28.5" style="13" customWidth="1"/>
    <col min="2" max="2" width="48.625" style="13" bestFit="1" customWidth="1"/>
    <col min="3" max="3" width="34.5" style="13" bestFit="1" customWidth="1"/>
    <col min="4" max="4" width="16.875" style="13" customWidth="1"/>
    <col min="5" max="5" width="41.125" style="13" bestFit="1" customWidth="1"/>
    <col min="6" max="16384" width="8.875" style="13"/>
  </cols>
  <sheetData>
    <row r="1" spans="1:6" ht="21" x14ac:dyDescent="0.2">
      <c r="A1" s="12" t="s">
        <v>330</v>
      </c>
    </row>
    <row r="2" spans="1:6" ht="13.5" x14ac:dyDescent="0.15">
      <c r="A2" s="14"/>
    </row>
    <row r="3" spans="1:6" ht="13.5" x14ac:dyDescent="0.15">
      <c r="A3" s="14"/>
    </row>
    <row r="4" spans="1:6" ht="13.5" x14ac:dyDescent="0.15">
      <c r="E4" s="16" t="s">
        <v>658</v>
      </c>
    </row>
    <row r="5" spans="1:6" ht="22.5" customHeight="1" x14ac:dyDescent="0.15">
      <c r="A5" s="17" t="s">
        <v>106</v>
      </c>
      <c r="B5" s="17" t="s">
        <v>132</v>
      </c>
      <c r="C5" s="17" t="s">
        <v>133</v>
      </c>
      <c r="D5" s="17" t="s">
        <v>113</v>
      </c>
      <c r="E5" s="17" t="s">
        <v>134</v>
      </c>
      <c r="F5" s="114"/>
    </row>
    <row r="6" spans="1:6" ht="18" customHeight="1" x14ac:dyDescent="0.15">
      <c r="A6" s="289" t="s">
        <v>135</v>
      </c>
      <c r="B6" s="24" t="s">
        <v>770</v>
      </c>
      <c r="C6" s="29" t="s">
        <v>771</v>
      </c>
      <c r="D6" s="20">
        <v>34006</v>
      </c>
      <c r="E6" s="24" t="s">
        <v>777</v>
      </c>
    </row>
    <row r="7" spans="1:6" ht="18" customHeight="1" x14ac:dyDescent="0.15">
      <c r="A7" s="289"/>
      <c r="B7" s="24"/>
      <c r="C7" s="29"/>
      <c r="D7" s="20"/>
      <c r="E7" s="24"/>
    </row>
    <row r="8" spans="1:6" ht="18" customHeight="1" x14ac:dyDescent="0.15">
      <c r="A8" s="289"/>
      <c r="B8" s="24"/>
      <c r="C8" s="29"/>
      <c r="D8" s="20"/>
      <c r="E8" s="24"/>
    </row>
    <row r="9" spans="1:6" ht="18" customHeight="1" x14ac:dyDescent="0.15">
      <c r="A9" s="290"/>
      <c r="B9" s="22" t="s">
        <v>122</v>
      </c>
      <c r="C9" s="37"/>
      <c r="D9" s="20">
        <f>SUM(D6:D8)</f>
        <v>34006</v>
      </c>
      <c r="E9" s="37"/>
    </row>
    <row r="10" spans="1:6" ht="18" customHeight="1" x14ac:dyDescent="0.15">
      <c r="A10" s="291"/>
      <c r="B10" s="24" t="s">
        <v>525</v>
      </c>
      <c r="C10" s="24" t="s">
        <v>772</v>
      </c>
      <c r="D10" s="20">
        <v>257779</v>
      </c>
      <c r="E10" s="29" t="s">
        <v>778</v>
      </c>
    </row>
    <row r="11" spans="1:6" ht="18" customHeight="1" x14ac:dyDescent="0.15">
      <c r="A11" s="291"/>
      <c r="B11" s="24" t="s">
        <v>829</v>
      </c>
      <c r="C11" s="24" t="s">
        <v>806</v>
      </c>
      <c r="D11" s="20">
        <v>196916</v>
      </c>
      <c r="E11" s="29" t="s">
        <v>830</v>
      </c>
    </row>
    <row r="12" spans="1:6" ht="18" customHeight="1" x14ac:dyDescent="0.15">
      <c r="A12" s="291"/>
      <c r="B12" s="24" t="s">
        <v>526</v>
      </c>
      <c r="C12" s="24" t="s">
        <v>773</v>
      </c>
      <c r="D12" s="20">
        <v>159846</v>
      </c>
      <c r="E12" s="29" t="s">
        <v>778</v>
      </c>
    </row>
    <row r="13" spans="1:6" ht="18" customHeight="1" x14ac:dyDescent="0.15">
      <c r="A13" s="291"/>
      <c r="B13" s="24" t="s">
        <v>527</v>
      </c>
      <c r="C13" s="24" t="s">
        <v>602</v>
      </c>
      <c r="D13" s="20">
        <v>120687</v>
      </c>
      <c r="E13" s="29" t="s">
        <v>779</v>
      </c>
    </row>
    <row r="14" spans="1:6" ht="18" customHeight="1" x14ac:dyDescent="0.15">
      <c r="A14" s="291"/>
      <c r="B14" s="24" t="s">
        <v>831</v>
      </c>
      <c r="C14" s="24" t="s">
        <v>832</v>
      </c>
      <c r="D14" s="20">
        <v>102330</v>
      </c>
      <c r="E14" s="29" t="s">
        <v>833</v>
      </c>
    </row>
    <row r="15" spans="1:6" ht="18" customHeight="1" x14ac:dyDescent="0.15">
      <c r="A15" s="291"/>
      <c r="B15" s="24" t="s">
        <v>528</v>
      </c>
      <c r="C15" s="24" t="s">
        <v>361</v>
      </c>
      <c r="D15" s="20">
        <v>83663</v>
      </c>
      <c r="E15" s="29" t="s">
        <v>780</v>
      </c>
    </row>
    <row r="16" spans="1:6" ht="18" customHeight="1" x14ac:dyDescent="0.15">
      <c r="A16" s="291"/>
      <c r="B16" s="24" t="s">
        <v>834</v>
      </c>
      <c r="C16" s="24" t="s">
        <v>835</v>
      </c>
      <c r="D16" s="20">
        <v>50070</v>
      </c>
      <c r="E16" s="29" t="s">
        <v>836</v>
      </c>
    </row>
    <row r="17" spans="1:5" ht="18" customHeight="1" x14ac:dyDescent="0.15">
      <c r="A17" s="291"/>
      <c r="B17" s="24" t="s">
        <v>837</v>
      </c>
      <c r="C17" s="24" t="s">
        <v>806</v>
      </c>
      <c r="D17" s="20">
        <v>47400</v>
      </c>
      <c r="E17" s="29" t="s">
        <v>830</v>
      </c>
    </row>
    <row r="18" spans="1:5" ht="18" customHeight="1" x14ac:dyDescent="0.15">
      <c r="A18" s="291"/>
      <c r="B18" s="24" t="s">
        <v>774</v>
      </c>
      <c r="C18" s="24" t="s">
        <v>775</v>
      </c>
      <c r="D18" s="20">
        <v>45823</v>
      </c>
      <c r="E18" s="29" t="s">
        <v>778</v>
      </c>
    </row>
    <row r="19" spans="1:5" ht="18" customHeight="1" x14ac:dyDescent="0.15">
      <c r="A19" s="291"/>
      <c r="B19" s="24" t="s">
        <v>529</v>
      </c>
      <c r="C19" s="24" t="s">
        <v>776</v>
      </c>
      <c r="D19" s="20">
        <v>34907</v>
      </c>
      <c r="E19" s="29" t="s">
        <v>781</v>
      </c>
    </row>
    <row r="20" spans="1:5" ht="18" customHeight="1" x14ac:dyDescent="0.15">
      <c r="A20" s="291"/>
      <c r="B20" s="24" t="s">
        <v>838</v>
      </c>
      <c r="C20" s="24" t="s">
        <v>839</v>
      </c>
      <c r="D20" s="20">
        <v>34800</v>
      </c>
      <c r="E20" s="29" t="s">
        <v>840</v>
      </c>
    </row>
    <row r="21" spans="1:5" ht="18" customHeight="1" x14ac:dyDescent="0.15">
      <c r="A21" s="291"/>
      <c r="B21" s="24" t="s">
        <v>530</v>
      </c>
      <c r="C21" s="24" t="s">
        <v>603</v>
      </c>
      <c r="D21" s="20">
        <v>18998</v>
      </c>
      <c r="E21" s="29" t="s">
        <v>782</v>
      </c>
    </row>
    <row r="22" spans="1:5" ht="18" customHeight="1" x14ac:dyDescent="0.15">
      <c r="A22" s="291"/>
      <c r="B22" s="24" t="s">
        <v>841</v>
      </c>
      <c r="C22" s="24" t="s">
        <v>842</v>
      </c>
      <c r="D22" s="20">
        <v>18094</v>
      </c>
      <c r="E22" s="29" t="s">
        <v>843</v>
      </c>
    </row>
    <row r="23" spans="1:5" ht="18" customHeight="1" x14ac:dyDescent="0.15">
      <c r="A23" s="291"/>
      <c r="B23" s="24" t="s">
        <v>844</v>
      </c>
      <c r="C23" s="24" t="s">
        <v>845</v>
      </c>
      <c r="D23" s="20">
        <v>17961</v>
      </c>
      <c r="E23" s="29" t="s">
        <v>846</v>
      </c>
    </row>
    <row r="24" spans="1:5" ht="18" customHeight="1" x14ac:dyDescent="0.15">
      <c r="A24" s="291"/>
      <c r="B24" s="24" t="s">
        <v>834</v>
      </c>
      <c r="C24" s="24" t="s">
        <v>847</v>
      </c>
      <c r="D24" s="20">
        <v>15700</v>
      </c>
      <c r="E24" s="24" t="s">
        <v>848</v>
      </c>
    </row>
    <row r="25" spans="1:5" ht="18" customHeight="1" x14ac:dyDescent="0.15">
      <c r="A25" s="291"/>
      <c r="B25" s="24" t="s">
        <v>849</v>
      </c>
      <c r="C25" s="24" t="s">
        <v>850</v>
      </c>
      <c r="D25" s="20">
        <v>14792</v>
      </c>
      <c r="E25" s="24" t="s">
        <v>851</v>
      </c>
    </row>
    <row r="26" spans="1:5" ht="18" customHeight="1" x14ac:dyDescent="0.15">
      <c r="A26" s="291"/>
      <c r="B26" s="24" t="s">
        <v>531</v>
      </c>
      <c r="C26" s="24" t="s">
        <v>604</v>
      </c>
      <c r="D26" s="20">
        <v>14647</v>
      </c>
      <c r="E26" s="24" t="s">
        <v>783</v>
      </c>
    </row>
    <row r="27" spans="1:5" ht="18" customHeight="1" x14ac:dyDescent="0.15">
      <c r="A27" s="291"/>
      <c r="B27" s="24" t="s">
        <v>532</v>
      </c>
      <c r="C27" s="24" t="s">
        <v>363</v>
      </c>
      <c r="D27" s="20">
        <v>12431</v>
      </c>
      <c r="E27" s="24" t="s">
        <v>780</v>
      </c>
    </row>
    <row r="28" spans="1:5" ht="18" customHeight="1" x14ac:dyDescent="0.15">
      <c r="A28" s="291"/>
      <c r="B28" s="24" t="s">
        <v>852</v>
      </c>
      <c r="C28" s="24" t="s">
        <v>853</v>
      </c>
      <c r="D28" s="20">
        <v>11802</v>
      </c>
      <c r="E28" s="24" t="s">
        <v>854</v>
      </c>
    </row>
    <row r="29" spans="1:5" ht="18" customHeight="1" x14ac:dyDescent="0.15">
      <c r="A29" s="291"/>
      <c r="B29" s="24" t="s">
        <v>838</v>
      </c>
      <c r="C29" s="24" t="s">
        <v>855</v>
      </c>
      <c r="D29" s="20">
        <v>11600</v>
      </c>
      <c r="E29" s="24" t="s">
        <v>840</v>
      </c>
    </row>
    <row r="30" spans="1:5" ht="18" customHeight="1" x14ac:dyDescent="0.15">
      <c r="A30" s="291"/>
      <c r="B30" s="24" t="s">
        <v>856</v>
      </c>
      <c r="C30" s="24" t="s">
        <v>857</v>
      </c>
      <c r="D30" s="20">
        <v>10500</v>
      </c>
      <c r="E30" s="24" t="s">
        <v>858</v>
      </c>
    </row>
    <row r="31" spans="1:5" ht="18" customHeight="1" x14ac:dyDescent="0.15">
      <c r="A31" s="291"/>
      <c r="B31" s="24" t="s">
        <v>859</v>
      </c>
      <c r="C31" s="24" t="s">
        <v>860</v>
      </c>
      <c r="D31" s="20">
        <v>10264</v>
      </c>
      <c r="E31" s="24" t="s">
        <v>861</v>
      </c>
    </row>
    <row r="32" spans="1:5" ht="18" customHeight="1" x14ac:dyDescent="0.15">
      <c r="A32" s="291"/>
      <c r="B32" s="24" t="s">
        <v>674</v>
      </c>
      <c r="C32" s="24"/>
      <c r="D32" s="20">
        <v>217144</v>
      </c>
      <c r="E32" s="24"/>
    </row>
    <row r="33" spans="1:5" ht="18" customHeight="1" x14ac:dyDescent="0.15">
      <c r="A33" s="292"/>
      <c r="B33" s="22" t="s">
        <v>122</v>
      </c>
      <c r="C33" s="37"/>
      <c r="D33" s="20">
        <f>SUM(D10:D32)</f>
        <v>1508154</v>
      </c>
      <c r="E33" s="37"/>
    </row>
    <row r="34" spans="1:5" ht="18" customHeight="1" x14ac:dyDescent="0.15">
      <c r="A34" s="22" t="s">
        <v>42</v>
      </c>
      <c r="B34" s="37"/>
      <c r="C34" s="37"/>
      <c r="D34" s="20">
        <f>SUM(D33,D9)</f>
        <v>1542160</v>
      </c>
      <c r="E34" s="37"/>
    </row>
  </sheetData>
  <mergeCells count="2">
    <mergeCell ref="A6:A9"/>
    <mergeCell ref="A10:A33"/>
  </mergeCells>
  <phoneticPr fontId="2"/>
  <printOptions horizontalCentered="1"/>
  <pageMargins left="0.39370078740157483" right="0.39370078740157483" top="0.39370078740157483" bottom="0.39370078740157483" header="0.19685039370078741" footer="0.19685039370078741"/>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3"/>
  <sheetViews>
    <sheetView topLeftCell="A12" workbookViewId="0">
      <selection activeCell="E32" sqref="E32"/>
    </sheetView>
  </sheetViews>
  <sheetFormatPr defaultColWidth="8.875" defaultRowHeight="11.25" x14ac:dyDescent="0.15"/>
  <cols>
    <col min="1" max="2" width="17.125" style="13" customWidth="1"/>
    <col min="3" max="5" width="23.625" style="13" customWidth="1"/>
    <col min="6" max="6" width="10.5" style="13" bestFit="1" customWidth="1"/>
    <col min="7" max="7" width="15.625" style="13" bestFit="1" customWidth="1"/>
    <col min="8" max="16384" width="8.875" style="13"/>
  </cols>
  <sheetData>
    <row r="1" spans="1:5" ht="21" x14ac:dyDescent="0.2">
      <c r="A1" s="12" t="s">
        <v>328</v>
      </c>
    </row>
    <row r="2" spans="1:5" ht="13.5" x14ac:dyDescent="0.15">
      <c r="A2" s="14"/>
    </row>
    <row r="3" spans="1:5" ht="13.5" x14ac:dyDescent="0.15">
      <c r="A3" s="14"/>
    </row>
    <row r="4" spans="1:5" ht="13.5" x14ac:dyDescent="0.15">
      <c r="A4" s="75"/>
      <c r="B4" s="75"/>
      <c r="C4" s="75"/>
      <c r="D4" s="75"/>
      <c r="E4" s="76" t="s">
        <v>658</v>
      </c>
    </row>
    <row r="5" spans="1:5" ht="22.5" customHeight="1" x14ac:dyDescent="0.15">
      <c r="A5" s="77" t="s">
        <v>111</v>
      </c>
      <c r="B5" s="77" t="s">
        <v>106</v>
      </c>
      <c r="C5" s="288" t="s">
        <v>112</v>
      </c>
      <c r="D5" s="288"/>
      <c r="E5" s="77" t="s">
        <v>113</v>
      </c>
    </row>
    <row r="6" spans="1:5" ht="18" customHeight="1" x14ac:dyDescent="0.15">
      <c r="A6" s="297" t="s">
        <v>114</v>
      </c>
      <c r="B6" s="297" t="s">
        <v>115</v>
      </c>
      <c r="C6" s="295" t="s">
        <v>533</v>
      </c>
      <c r="D6" s="296"/>
      <c r="E6" s="91">
        <v>937861</v>
      </c>
    </row>
    <row r="7" spans="1:5" ht="18" customHeight="1" x14ac:dyDescent="0.15">
      <c r="A7" s="297"/>
      <c r="B7" s="297"/>
      <c r="C7" s="295" t="s">
        <v>116</v>
      </c>
      <c r="D7" s="296"/>
      <c r="E7" s="91">
        <v>62495</v>
      </c>
    </row>
    <row r="8" spans="1:5" ht="18" customHeight="1" x14ac:dyDescent="0.15">
      <c r="A8" s="297"/>
      <c r="B8" s="297"/>
      <c r="C8" s="295" t="s">
        <v>534</v>
      </c>
      <c r="D8" s="296"/>
      <c r="E8" s="91">
        <v>458</v>
      </c>
    </row>
    <row r="9" spans="1:5" ht="17.850000000000001" customHeight="1" x14ac:dyDescent="0.15">
      <c r="A9" s="297"/>
      <c r="B9" s="297"/>
      <c r="C9" s="295" t="s">
        <v>535</v>
      </c>
      <c r="D9" s="296"/>
      <c r="E9" s="91">
        <v>4101</v>
      </c>
    </row>
    <row r="10" spans="1:5" ht="18" customHeight="1" x14ac:dyDescent="0.15">
      <c r="A10" s="297"/>
      <c r="B10" s="297"/>
      <c r="C10" s="295" t="s">
        <v>536</v>
      </c>
      <c r="D10" s="296"/>
      <c r="E10" s="91">
        <v>5019</v>
      </c>
    </row>
    <row r="11" spans="1:5" ht="18" customHeight="1" x14ac:dyDescent="0.15">
      <c r="A11" s="297"/>
      <c r="B11" s="297"/>
      <c r="C11" s="295" t="s">
        <v>704</v>
      </c>
      <c r="D11" s="296"/>
      <c r="E11" s="91">
        <v>13598</v>
      </c>
    </row>
    <row r="12" spans="1:5" ht="18" customHeight="1" x14ac:dyDescent="0.15">
      <c r="A12" s="297"/>
      <c r="B12" s="297"/>
      <c r="C12" s="295" t="s">
        <v>117</v>
      </c>
      <c r="D12" s="296"/>
      <c r="E12" s="91">
        <v>314966</v>
      </c>
    </row>
    <row r="13" spans="1:5" ht="18" customHeight="1" x14ac:dyDescent="0.15">
      <c r="A13" s="297"/>
      <c r="B13" s="297"/>
      <c r="C13" s="295" t="s">
        <v>610</v>
      </c>
      <c r="D13" s="296"/>
      <c r="E13" s="91">
        <v>6790</v>
      </c>
    </row>
    <row r="14" spans="1:5" ht="18" customHeight="1" x14ac:dyDescent="0.15">
      <c r="A14" s="297"/>
      <c r="B14" s="297"/>
      <c r="C14" s="295" t="s">
        <v>537</v>
      </c>
      <c r="D14" s="296"/>
      <c r="E14" s="91">
        <v>52570</v>
      </c>
    </row>
    <row r="15" spans="1:5" ht="18" customHeight="1" x14ac:dyDescent="0.15">
      <c r="A15" s="297"/>
      <c r="B15" s="297"/>
      <c r="C15" s="295" t="s">
        <v>118</v>
      </c>
      <c r="D15" s="296"/>
      <c r="E15" s="91">
        <v>3429439</v>
      </c>
    </row>
    <row r="16" spans="1:5" ht="18" customHeight="1" x14ac:dyDescent="0.15">
      <c r="A16" s="297"/>
      <c r="B16" s="297"/>
      <c r="C16" s="295" t="s">
        <v>538</v>
      </c>
      <c r="D16" s="296"/>
      <c r="E16" s="91">
        <v>752</v>
      </c>
    </row>
    <row r="17" spans="1:5" ht="18" customHeight="1" x14ac:dyDescent="0.15">
      <c r="A17" s="297"/>
      <c r="B17" s="297"/>
      <c r="C17" s="295" t="s">
        <v>539</v>
      </c>
      <c r="D17" s="296"/>
      <c r="E17" s="91">
        <v>5577</v>
      </c>
    </row>
    <row r="18" spans="1:5" ht="18" customHeight="1" x14ac:dyDescent="0.15">
      <c r="A18" s="297"/>
      <c r="B18" s="297"/>
      <c r="C18" s="295" t="s">
        <v>540</v>
      </c>
      <c r="D18" s="296"/>
      <c r="E18" s="91">
        <v>308618</v>
      </c>
    </row>
    <row r="19" spans="1:5" ht="18" customHeight="1" x14ac:dyDescent="0.15">
      <c r="A19" s="297"/>
      <c r="B19" s="297"/>
      <c r="C19" s="293" t="s">
        <v>862</v>
      </c>
      <c r="D19" s="294"/>
      <c r="E19" s="91">
        <v>5230</v>
      </c>
    </row>
    <row r="20" spans="1:5" ht="18" customHeight="1" x14ac:dyDescent="0.15">
      <c r="A20" s="297"/>
      <c r="B20" s="297"/>
      <c r="C20" s="295" t="s">
        <v>541</v>
      </c>
      <c r="D20" s="296"/>
      <c r="E20" s="91">
        <v>4471</v>
      </c>
    </row>
    <row r="21" spans="1:5" ht="18" customHeight="1" x14ac:dyDescent="0.15">
      <c r="A21" s="297"/>
      <c r="B21" s="297"/>
      <c r="C21" s="297" t="s">
        <v>72</v>
      </c>
      <c r="D21" s="296"/>
      <c r="E21" s="91">
        <f>SUM(E6:E20)</f>
        <v>5151945</v>
      </c>
    </row>
    <row r="22" spans="1:5" ht="17.850000000000001" customHeight="1" x14ac:dyDescent="0.15">
      <c r="A22" s="297"/>
      <c r="B22" s="297" t="s">
        <v>119</v>
      </c>
      <c r="C22" s="298" t="s">
        <v>120</v>
      </c>
      <c r="D22" s="79" t="s">
        <v>121</v>
      </c>
      <c r="E22" s="91">
        <v>86718</v>
      </c>
    </row>
    <row r="23" spans="1:5" ht="17.850000000000001" customHeight="1" x14ac:dyDescent="0.15">
      <c r="A23" s="297"/>
      <c r="B23" s="297"/>
      <c r="C23" s="297"/>
      <c r="D23" s="79" t="s">
        <v>542</v>
      </c>
      <c r="E23" s="91">
        <v>0</v>
      </c>
    </row>
    <row r="24" spans="1:5" ht="17.850000000000001" customHeight="1" x14ac:dyDescent="0.15">
      <c r="A24" s="297"/>
      <c r="B24" s="297"/>
      <c r="C24" s="297"/>
      <c r="D24" s="79"/>
      <c r="E24" s="91"/>
    </row>
    <row r="25" spans="1:5" ht="17.850000000000001" customHeight="1" x14ac:dyDescent="0.15">
      <c r="A25" s="297"/>
      <c r="B25" s="297"/>
      <c r="C25" s="297"/>
      <c r="D25" s="79"/>
      <c r="E25" s="91"/>
    </row>
    <row r="26" spans="1:5" ht="17.850000000000001" customHeight="1" x14ac:dyDescent="0.15">
      <c r="A26" s="297"/>
      <c r="B26" s="297"/>
      <c r="C26" s="297"/>
      <c r="D26" s="81" t="s">
        <v>122</v>
      </c>
      <c r="E26" s="91">
        <f>SUBTOTAL(9,E22:E25)</f>
        <v>86718</v>
      </c>
    </row>
    <row r="27" spans="1:5" ht="17.850000000000001" customHeight="1" x14ac:dyDescent="0.15">
      <c r="A27" s="297"/>
      <c r="B27" s="297"/>
      <c r="C27" s="298" t="s">
        <v>123</v>
      </c>
      <c r="D27" s="79" t="s">
        <v>121</v>
      </c>
      <c r="E27" s="91">
        <f>1297155-86718</f>
        <v>1210437</v>
      </c>
    </row>
    <row r="28" spans="1:5" ht="17.850000000000001" customHeight="1" x14ac:dyDescent="0.15">
      <c r="A28" s="297"/>
      <c r="B28" s="297"/>
      <c r="C28" s="297"/>
      <c r="D28" s="79" t="s">
        <v>542</v>
      </c>
      <c r="E28" s="91">
        <v>519384</v>
      </c>
    </row>
    <row r="29" spans="1:5" ht="17.850000000000001" customHeight="1" x14ac:dyDescent="0.15">
      <c r="A29" s="297"/>
      <c r="B29" s="297"/>
      <c r="C29" s="297"/>
      <c r="D29" s="79"/>
      <c r="E29" s="91"/>
    </row>
    <row r="30" spans="1:5" ht="17.850000000000001" customHeight="1" x14ac:dyDescent="0.15">
      <c r="A30" s="297"/>
      <c r="B30" s="297"/>
      <c r="C30" s="297"/>
      <c r="D30" s="79"/>
      <c r="E30" s="91"/>
    </row>
    <row r="31" spans="1:5" ht="17.850000000000001" customHeight="1" x14ac:dyDescent="0.15">
      <c r="A31" s="297"/>
      <c r="B31" s="297"/>
      <c r="C31" s="297"/>
      <c r="D31" s="81" t="s">
        <v>122</v>
      </c>
      <c r="E31" s="91">
        <f>SUBTOTAL(9,E27:E30)</f>
        <v>1729821</v>
      </c>
    </row>
    <row r="32" spans="1:5" ht="17.850000000000001" customHeight="1" x14ac:dyDescent="0.15">
      <c r="A32" s="296"/>
      <c r="B32" s="296"/>
      <c r="C32" s="297" t="s">
        <v>72</v>
      </c>
      <c r="D32" s="296"/>
      <c r="E32" s="91">
        <f>SUBTOTAL(9,E22:E31)</f>
        <v>1816539</v>
      </c>
    </row>
    <row r="33" spans="1:5" ht="17.850000000000001" customHeight="1" x14ac:dyDescent="0.15">
      <c r="A33" s="296"/>
      <c r="B33" s="297" t="s">
        <v>42</v>
      </c>
      <c r="C33" s="296"/>
      <c r="D33" s="296"/>
      <c r="E33" s="91">
        <f>E21+E32</f>
        <v>6968484</v>
      </c>
    </row>
  </sheetData>
  <mergeCells count="24">
    <mergeCell ref="A6:A33"/>
    <mergeCell ref="B6:B21"/>
    <mergeCell ref="C14:D14"/>
    <mergeCell ref="C15:D15"/>
    <mergeCell ref="C16:D16"/>
    <mergeCell ref="C17:D17"/>
    <mergeCell ref="B33:D33"/>
    <mergeCell ref="C18:D18"/>
    <mergeCell ref="C21:D21"/>
    <mergeCell ref="B22:B32"/>
    <mergeCell ref="C22:C26"/>
    <mergeCell ref="C27:C31"/>
    <mergeCell ref="C32:D32"/>
    <mergeCell ref="C10:D10"/>
    <mergeCell ref="C12:D12"/>
    <mergeCell ref="C20:D20"/>
    <mergeCell ref="C19:D19"/>
    <mergeCell ref="C13:D13"/>
    <mergeCell ref="C11:D11"/>
    <mergeCell ref="C5:D5"/>
    <mergeCell ref="C6:D6"/>
    <mergeCell ref="C7:D7"/>
    <mergeCell ref="C8:D8"/>
    <mergeCell ref="C9:D9"/>
  </mergeCells>
  <phoneticPr fontId="2"/>
  <printOptions horizontalCentered="1"/>
  <pageMargins left="0.39370078740157483" right="0.39370078740157483" top="0.78740157480314965" bottom="0.39370078740157483" header="0.19685039370078741" footer="0.19685039370078741"/>
  <pageSetup paperSize="9" scale="94" orientation="landscape" r:id="rId1"/>
  <headerFooter>
    <oddHeader xml:space="preserve">&amp;R&amp;9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A5774-9B87-44E1-AC97-9D4D9944240A}">
  <sheetPr>
    <pageSetUpPr fitToPage="1"/>
  </sheetPr>
  <dimension ref="A1:E66"/>
  <sheetViews>
    <sheetView topLeftCell="A42" workbookViewId="0">
      <selection activeCell="B49" sqref="B49"/>
    </sheetView>
  </sheetViews>
  <sheetFormatPr defaultColWidth="8.875" defaultRowHeight="11.25" x14ac:dyDescent="0.15"/>
  <cols>
    <col min="1" max="1" width="33.875" style="136" customWidth="1"/>
    <col min="2" max="2" width="18.875" style="136" customWidth="1"/>
    <col min="3" max="3" width="8.875" style="136" hidden="1" customWidth="1"/>
    <col min="4" max="4" width="33.875" style="136" customWidth="1"/>
    <col min="5" max="7" width="18.875" style="136" customWidth="1"/>
    <col min="8" max="16384" width="8.875" style="136"/>
  </cols>
  <sheetData>
    <row r="1" spans="1:5" ht="17.100000000000001" customHeight="1" x14ac:dyDescent="0.15">
      <c r="E1" s="131" t="s">
        <v>661</v>
      </c>
    </row>
    <row r="2" spans="1:5" ht="21" x14ac:dyDescent="0.15">
      <c r="A2" s="222" t="s">
        <v>694</v>
      </c>
      <c r="B2" s="223"/>
      <c r="C2" s="223"/>
      <c r="D2" s="223"/>
      <c r="E2" s="223"/>
    </row>
    <row r="3" spans="1:5" ht="13.5" x14ac:dyDescent="0.15">
      <c r="A3" s="224" t="s">
        <v>813</v>
      </c>
      <c r="B3" s="223"/>
      <c r="C3" s="223"/>
      <c r="D3" s="223"/>
      <c r="E3" s="223"/>
    </row>
    <row r="4" spans="1:5" ht="17.100000000000001" customHeight="1" x14ac:dyDescent="0.15">
      <c r="A4" s="130"/>
      <c r="E4" s="129" t="s">
        <v>657</v>
      </c>
    </row>
    <row r="5" spans="1:5" ht="27" customHeight="1" x14ac:dyDescent="0.15">
      <c r="A5" s="141" t="s">
        <v>137</v>
      </c>
      <c r="B5" s="141" t="s">
        <v>113</v>
      </c>
      <c r="C5" s="141"/>
      <c r="D5" s="141" t="s">
        <v>137</v>
      </c>
      <c r="E5" s="141" t="s">
        <v>113</v>
      </c>
    </row>
    <row r="6" spans="1:5" ht="17.100000000000001" customHeight="1" x14ac:dyDescent="0.15">
      <c r="A6" s="137" t="s">
        <v>138</v>
      </c>
      <c r="B6" s="165"/>
      <c r="C6" s="138"/>
      <c r="D6" s="137" t="s">
        <v>139</v>
      </c>
      <c r="E6" s="165"/>
    </row>
    <row r="7" spans="1:5" ht="17.100000000000001" customHeight="1" x14ac:dyDescent="0.15">
      <c r="A7" s="137" t="s">
        <v>140</v>
      </c>
      <c r="B7" s="164">
        <v>12338703</v>
      </c>
      <c r="C7" s="138"/>
      <c r="D7" s="137" t="s">
        <v>141</v>
      </c>
      <c r="E7" s="164">
        <v>6054908</v>
      </c>
    </row>
    <row r="8" spans="1:5" ht="17.100000000000001" customHeight="1" x14ac:dyDescent="0.15">
      <c r="A8" s="137" t="s">
        <v>142</v>
      </c>
      <c r="B8" s="166">
        <v>9664338</v>
      </c>
      <c r="C8" s="138"/>
      <c r="D8" s="137" t="s">
        <v>143</v>
      </c>
      <c r="E8" s="164">
        <v>5094125</v>
      </c>
    </row>
    <row r="9" spans="1:5" ht="17.100000000000001" customHeight="1" x14ac:dyDescent="0.15">
      <c r="A9" s="137" t="s">
        <v>144</v>
      </c>
      <c r="B9" s="164">
        <v>8085865</v>
      </c>
      <c r="C9" s="138"/>
      <c r="D9" s="137" t="s">
        <v>145</v>
      </c>
      <c r="E9" s="164" t="s">
        <v>129</v>
      </c>
    </row>
    <row r="10" spans="1:5" ht="17.100000000000001" customHeight="1" x14ac:dyDescent="0.15">
      <c r="A10" s="137" t="s">
        <v>146</v>
      </c>
      <c r="B10" s="164">
        <v>2331014</v>
      </c>
      <c r="C10" s="138"/>
      <c r="D10" s="137" t="s">
        <v>147</v>
      </c>
      <c r="E10" s="164">
        <v>942783</v>
      </c>
    </row>
    <row r="11" spans="1:5" ht="17.100000000000001" customHeight="1" x14ac:dyDescent="0.15">
      <c r="A11" s="137" t="s">
        <v>148</v>
      </c>
      <c r="B11" s="164" t="s">
        <v>129</v>
      </c>
      <c r="C11" s="138"/>
      <c r="D11" s="137" t="s">
        <v>149</v>
      </c>
      <c r="E11" s="164">
        <v>18000</v>
      </c>
    </row>
    <row r="12" spans="1:5" ht="17.100000000000001" customHeight="1" x14ac:dyDescent="0.15">
      <c r="A12" s="137" t="s">
        <v>150</v>
      </c>
      <c r="B12" s="164">
        <v>18757417</v>
      </c>
      <c r="C12" s="138"/>
      <c r="D12" s="137" t="s">
        <v>151</v>
      </c>
      <c r="E12" s="164" t="s">
        <v>129</v>
      </c>
    </row>
    <row r="13" spans="1:5" ht="17.100000000000001" customHeight="1" x14ac:dyDescent="0.15">
      <c r="A13" s="137" t="s">
        <v>152</v>
      </c>
      <c r="B13" s="164">
        <v>-13200440</v>
      </c>
      <c r="C13" s="138"/>
      <c r="D13" s="137" t="s">
        <v>153</v>
      </c>
      <c r="E13" s="164">
        <v>612298</v>
      </c>
    </row>
    <row r="14" spans="1:5" ht="17.100000000000001" customHeight="1" x14ac:dyDescent="0.15">
      <c r="A14" s="137" t="s">
        <v>154</v>
      </c>
      <c r="B14" s="164">
        <v>463530</v>
      </c>
      <c r="C14" s="138"/>
      <c r="D14" s="137" t="s">
        <v>155</v>
      </c>
      <c r="E14" s="164">
        <v>542883</v>
      </c>
    </row>
    <row r="15" spans="1:5" ht="17.100000000000001" customHeight="1" x14ac:dyDescent="0.15">
      <c r="A15" s="137" t="s">
        <v>156</v>
      </c>
      <c r="B15" s="164">
        <v>-303276</v>
      </c>
      <c r="C15" s="138"/>
      <c r="D15" s="137" t="s">
        <v>157</v>
      </c>
      <c r="E15" s="164" t="s">
        <v>129</v>
      </c>
    </row>
    <row r="16" spans="1:5" ht="17.100000000000001" customHeight="1" x14ac:dyDescent="0.15">
      <c r="A16" s="137" t="s">
        <v>158</v>
      </c>
      <c r="B16" s="164" t="s">
        <v>129</v>
      </c>
      <c r="C16" s="138"/>
      <c r="D16" s="137" t="s">
        <v>159</v>
      </c>
      <c r="E16" s="164" t="s">
        <v>129</v>
      </c>
    </row>
    <row r="17" spans="1:5" ht="17.100000000000001" customHeight="1" x14ac:dyDescent="0.15">
      <c r="A17" s="137" t="s">
        <v>160</v>
      </c>
      <c r="B17" s="164" t="s">
        <v>129</v>
      </c>
      <c r="C17" s="138"/>
      <c r="D17" s="137" t="s">
        <v>161</v>
      </c>
      <c r="E17" s="164" t="s">
        <v>129</v>
      </c>
    </row>
    <row r="18" spans="1:5" ht="17.100000000000001" customHeight="1" x14ac:dyDescent="0.15">
      <c r="A18" s="137" t="s">
        <v>162</v>
      </c>
      <c r="B18" s="164" t="s">
        <v>129</v>
      </c>
      <c r="C18" s="138"/>
      <c r="D18" s="137" t="s">
        <v>163</v>
      </c>
      <c r="E18" s="164" t="s">
        <v>129</v>
      </c>
    </row>
    <row r="19" spans="1:5" ht="17.100000000000001" customHeight="1" x14ac:dyDescent="0.15">
      <c r="A19" s="137" t="s">
        <v>164</v>
      </c>
      <c r="B19" s="164" t="s">
        <v>129</v>
      </c>
      <c r="C19" s="138"/>
      <c r="D19" s="137" t="s">
        <v>165</v>
      </c>
      <c r="E19" s="164">
        <v>57299</v>
      </c>
    </row>
    <row r="20" spans="1:5" ht="17.100000000000001" customHeight="1" x14ac:dyDescent="0.15">
      <c r="A20" s="137" t="s">
        <v>166</v>
      </c>
      <c r="B20" s="164" t="s">
        <v>129</v>
      </c>
      <c r="C20" s="138"/>
      <c r="D20" s="137" t="s">
        <v>167</v>
      </c>
      <c r="E20" s="164">
        <v>12116</v>
      </c>
    </row>
    <row r="21" spans="1:5" ht="17.100000000000001" customHeight="1" x14ac:dyDescent="0.15">
      <c r="A21" s="137" t="s">
        <v>168</v>
      </c>
      <c r="B21" s="164" t="s">
        <v>129</v>
      </c>
      <c r="C21" s="138"/>
      <c r="D21" s="137" t="s">
        <v>151</v>
      </c>
      <c r="E21" s="164" t="s">
        <v>129</v>
      </c>
    </row>
    <row r="22" spans="1:5" ht="17.100000000000001" customHeight="1" x14ac:dyDescent="0.15">
      <c r="A22" s="137" t="s">
        <v>169</v>
      </c>
      <c r="B22" s="164" t="s">
        <v>129</v>
      </c>
      <c r="C22" s="138"/>
      <c r="D22" s="139" t="s">
        <v>170</v>
      </c>
      <c r="E22" s="167">
        <v>6667206</v>
      </c>
    </row>
    <row r="23" spans="1:5" ht="17.100000000000001" customHeight="1" x14ac:dyDescent="0.15">
      <c r="A23" s="137" t="s">
        <v>171</v>
      </c>
      <c r="B23" s="164" t="s">
        <v>129</v>
      </c>
      <c r="C23" s="138"/>
      <c r="D23" s="137" t="s">
        <v>172</v>
      </c>
      <c r="E23" s="165"/>
    </row>
    <row r="24" spans="1:5" ht="17.100000000000001" customHeight="1" x14ac:dyDescent="0.15">
      <c r="A24" s="137" t="s">
        <v>173</v>
      </c>
      <c r="B24" s="164">
        <v>37620</v>
      </c>
      <c r="C24" s="138"/>
      <c r="D24" s="137" t="s">
        <v>174</v>
      </c>
      <c r="E24" s="164">
        <v>14842735</v>
      </c>
    </row>
    <row r="25" spans="1:5" ht="17.100000000000001" customHeight="1" x14ac:dyDescent="0.15">
      <c r="A25" s="137" t="s">
        <v>175</v>
      </c>
      <c r="B25" s="164">
        <v>1297852</v>
      </c>
      <c r="C25" s="138"/>
      <c r="D25" s="137" t="s">
        <v>176</v>
      </c>
      <c r="E25" s="164">
        <v>-6066930</v>
      </c>
    </row>
    <row r="26" spans="1:5" ht="17.100000000000001" customHeight="1" x14ac:dyDescent="0.15">
      <c r="A26" s="137" t="s">
        <v>146</v>
      </c>
      <c r="B26" s="164">
        <v>53848</v>
      </c>
      <c r="C26" s="138"/>
      <c r="D26" s="138"/>
      <c r="E26" s="165"/>
    </row>
    <row r="27" spans="1:5" ht="17.100000000000001" customHeight="1" x14ac:dyDescent="0.15">
      <c r="A27" s="137" t="s">
        <v>150</v>
      </c>
      <c r="B27" s="164" t="s">
        <v>129</v>
      </c>
      <c r="C27" s="138"/>
      <c r="D27" s="138"/>
      <c r="E27" s="165"/>
    </row>
    <row r="28" spans="1:5" ht="17.100000000000001" customHeight="1" x14ac:dyDescent="0.15">
      <c r="A28" s="137" t="s">
        <v>152</v>
      </c>
      <c r="B28" s="164" t="s">
        <v>129</v>
      </c>
      <c r="C28" s="138"/>
      <c r="D28" s="138"/>
      <c r="E28" s="165"/>
    </row>
    <row r="29" spans="1:5" ht="17.100000000000001" customHeight="1" x14ac:dyDescent="0.15">
      <c r="A29" s="137" t="s">
        <v>154</v>
      </c>
      <c r="B29" s="164">
        <v>19346279</v>
      </c>
      <c r="C29" s="138"/>
      <c r="D29" s="138"/>
      <c r="E29" s="165"/>
    </row>
    <row r="30" spans="1:5" ht="17.100000000000001" customHeight="1" x14ac:dyDescent="0.15">
      <c r="A30" s="137" t="s">
        <v>156</v>
      </c>
      <c r="B30" s="164">
        <v>-18286239</v>
      </c>
      <c r="C30" s="138"/>
      <c r="D30" s="138"/>
      <c r="E30" s="165"/>
    </row>
    <row r="31" spans="1:5" ht="17.100000000000001" customHeight="1" x14ac:dyDescent="0.15">
      <c r="A31" s="137" t="s">
        <v>169</v>
      </c>
      <c r="B31" s="164" t="s">
        <v>129</v>
      </c>
      <c r="C31" s="138"/>
      <c r="D31" s="138"/>
      <c r="E31" s="165"/>
    </row>
    <row r="32" spans="1:5" ht="17.100000000000001" customHeight="1" x14ac:dyDescent="0.15">
      <c r="A32" s="137" t="s">
        <v>171</v>
      </c>
      <c r="B32" s="164" t="s">
        <v>129</v>
      </c>
      <c r="C32" s="138"/>
      <c r="D32" s="138"/>
      <c r="E32" s="165"/>
    </row>
    <row r="33" spans="1:5" ht="17.100000000000001" customHeight="1" x14ac:dyDescent="0.15">
      <c r="A33" s="137" t="s">
        <v>173</v>
      </c>
      <c r="B33" s="164">
        <v>183964</v>
      </c>
      <c r="C33" s="138"/>
      <c r="D33" s="138"/>
      <c r="E33" s="165"/>
    </row>
    <row r="34" spans="1:5" ht="17.100000000000001" customHeight="1" x14ac:dyDescent="0.15">
      <c r="A34" s="137" t="s">
        <v>177</v>
      </c>
      <c r="B34" s="164">
        <v>1286346</v>
      </c>
      <c r="C34" s="138"/>
      <c r="D34" s="138"/>
      <c r="E34" s="165"/>
    </row>
    <row r="35" spans="1:5" ht="17.100000000000001" customHeight="1" x14ac:dyDescent="0.15">
      <c r="A35" s="137" t="s">
        <v>178</v>
      </c>
      <c r="B35" s="164">
        <v>-1005726</v>
      </c>
      <c r="C35" s="138"/>
      <c r="D35" s="138"/>
      <c r="E35" s="165"/>
    </row>
    <row r="36" spans="1:5" ht="17.100000000000001" customHeight="1" x14ac:dyDescent="0.15">
      <c r="A36" s="137" t="s">
        <v>179</v>
      </c>
      <c r="B36" s="164">
        <v>255</v>
      </c>
      <c r="C36" s="138"/>
      <c r="D36" s="138"/>
      <c r="E36" s="165"/>
    </row>
    <row r="37" spans="1:5" ht="17.100000000000001" customHeight="1" x14ac:dyDescent="0.15">
      <c r="A37" s="137" t="s">
        <v>180</v>
      </c>
      <c r="B37" s="164">
        <v>255</v>
      </c>
      <c r="C37" s="138"/>
      <c r="D37" s="138"/>
      <c r="E37" s="165"/>
    </row>
    <row r="38" spans="1:5" ht="17.100000000000001" customHeight="1" x14ac:dyDescent="0.15">
      <c r="A38" s="137" t="s">
        <v>181</v>
      </c>
      <c r="B38" s="164" t="s">
        <v>129</v>
      </c>
      <c r="C38" s="138"/>
      <c r="D38" s="138"/>
      <c r="E38" s="165"/>
    </row>
    <row r="39" spans="1:5" ht="17.100000000000001" customHeight="1" x14ac:dyDescent="0.15">
      <c r="A39" s="137" t="s">
        <v>182</v>
      </c>
      <c r="B39" s="164">
        <v>2674110</v>
      </c>
      <c r="C39" s="138"/>
      <c r="D39" s="138"/>
      <c r="E39" s="165"/>
    </row>
    <row r="40" spans="1:5" ht="17.100000000000001" customHeight="1" x14ac:dyDescent="0.15">
      <c r="A40" s="137" t="s">
        <v>183</v>
      </c>
      <c r="B40" s="164">
        <v>1943492</v>
      </c>
      <c r="C40" s="138"/>
      <c r="D40" s="138"/>
      <c r="E40" s="165"/>
    </row>
    <row r="41" spans="1:5" ht="17.100000000000001" customHeight="1" x14ac:dyDescent="0.15">
      <c r="A41" s="137" t="s">
        <v>184</v>
      </c>
      <c r="B41" s="164" t="s">
        <v>129</v>
      </c>
      <c r="C41" s="138"/>
      <c r="D41" s="138"/>
      <c r="E41" s="165"/>
    </row>
    <row r="42" spans="1:5" ht="17.100000000000001" customHeight="1" x14ac:dyDescent="0.15">
      <c r="A42" s="137" t="s">
        <v>185</v>
      </c>
      <c r="B42" s="164">
        <v>128662</v>
      </c>
      <c r="C42" s="138"/>
      <c r="D42" s="138"/>
      <c r="E42" s="165"/>
    </row>
    <row r="43" spans="1:5" ht="17.100000000000001" customHeight="1" x14ac:dyDescent="0.15">
      <c r="A43" s="137" t="s">
        <v>169</v>
      </c>
      <c r="B43" s="164">
        <v>1814830</v>
      </c>
      <c r="C43" s="138"/>
      <c r="D43" s="138"/>
      <c r="E43" s="165"/>
    </row>
    <row r="44" spans="1:5" ht="17.100000000000001" customHeight="1" x14ac:dyDescent="0.15">
      <c r="A44" s="137" t="s">
        <v>186</v>
      </c>
      <c r="B44" s="164">
        <v>-1037819</v>
      </c>
      <c r="C44" s="138"/>
      <c r="D44" s="138"/>
      <c r="E44" s="165"/>
    </row>
    <row r="45" spans="1:5" ht="17.100000000000001" customHeight="1" x14ac:dyDescent="0.15">
      <c r="A45" s="137" t="s">
        <v>187</v>
      </c>
      <c r="B45" s="164">
        <v>41858</v>
      </c>
      <c r="C45" s="138"/>
      <c r="D45" s="138"/>
      <c r="E45" s="165"/>
    </row>
    <row r="46" spans="1:5" ht="17.100000000000001" customHeight="1" x14ac:dyDescent="0.15">
      <c r="A46" s="137" t="s">
        <v>188</v>
      </c>
      <c r="B46" s="164">
        <v>23722</v>
      </c>
      <c r="C46" s="138"/>
      <c r="D46" s="138"/>
      <c r="E46" s="165"/>
    </row>
    <row r="47" spans="1:5" ht="17.100000000000001" customHeight="1" x14ac:dyDescent="0.15">
      <c r="A47" s="137" t="s">
        <v>189</v>
      </c>
      <c r="B47" s="164">
        <v>1709584</v>
      </c>
      <c r="C47" s="138"/>
      <c r="D47" s="138"/>
      <c r="E47" s="165"/>
    </row>
    <row r="48" spans="1:5" ht="17.100000000000001" customHeight="1" x14ac:dyDescent="0.15">
      <c r="A48" s="137" t="s">
        <v>190</v>
      </c>
      <c r="B48" s="164" t="s">
        <v>129</v>
      </c>
      <c r="C48" s="138"/>
      <c r="D48" s="138"/>
      <c r="E48" s="165"/>
    </row>
    <row r="49" spans="1:5" ht="17.100000000000001" customHeight="1" x14ac:dyDescent="0.15">
      <c r="A49" s="137" t="s">
        <v>169</v>
      </c>
      <c r="B49" s="164">
        <v>1709584</v>
      </c>
      <c r="C49" s="138"/>
      <c r="D49" s="138"/>
      <c r="E49" s="165"/>
    </row>
    <row r="50" spans="1:5" ht="17.100000000000001" customHeight="1" x14ac:dyDescent="0.15">
      <c r="A50" s="137" t="s">
        <v>181</v>
      </c>
      <c r="B50" s="164" t="s">
        <v>129</v>
      </c>
      <c r="C50" s="138"/>
      <c r="D50" s="138"/>
      <c r="E50" s="165"/>
    </row>
    <row r="51" spans="1:5" ht="17.100000000000001" customHeight="1" x14ac:dyDescent="0.15">
      <c r="A51" s="137" t="s">
        <v>191</v>
      </c>
      <c r="B51" s="164">
        <v>-6727</v>
      </c>
      <c r="C51" s="138"/>
      <c r="D51" s="138"/>
      <c r="E51" s="165"/>
    </row>
    <row r="52" spans="1:5" ht="17.100000000000001" customHeight="1" x14ac:dyDescent="0.15">
      <c r="A52" s="137" t="s">
        <v>192</v>
      </c>
      <c r="B52" s="166">
        <v>3104307</v>
      </c>
      <c r="C52" s="138"/>
      <c r="D52" s="138"/>
      <c r="E52" s="165"/>
    </row>
    <row r="53" spans="1:5" ht="17.100000000000001" customHeight="1" x14ac:dyDescent="0.15">
      <c r="A53" s="137" t="s">
        <v>193</v>
      </c>
      <c r="B53" s="164">
        <v>591724</v>
      </c>
      <c r="C53" s="138"/>
      <c r="D53" s="138"/>
      <c r="E53" s="165"/>
    </row>
    <row r="54" spans="1:5" ht="17.100000000000001" customHeight="1" x14ac:dyDescent="0.15">
      <c r="A54" s="137" t="s">
        <v>194</v>
      </c>
      <c r="B54" s="164">
        <v>10189</v>
      </c>
      <c r="C54" s="138"/>
      <c r="D54" s="138"/>
      <c r="E54" s="165"/>
    </row>
    <row r="55" spans="1:5" ht="17.100000000000001" customHeight="1" x14ac:dyDescent="0.15">
      <c r="A55" s="137" t="s">
        <v>195</v>
      </c>
      <c r="B55" s="164">
        <v>5484</v>
      </c>
      <c r="C55" s="138"/>
      <c r="D55" s="138"/>
      <c r="E55" s="165"/>
    </row>
    <row r="56" spans="1:5" ht="17.100000000000001" customHeight="1" x14ac:dyDescent="0.15">
      <c r="A56" s="137" t="s">
        <v>196</v>
      </c>
      <c r="B56" s="164">
        <v>2498548</v>
      </c>
      <c r="C56" s="138"/>
      <c r="D56" s="138"/>
      <c r="E56" s="165"/>
    </row>
    <row r="57" spans="1:5" ht="17.100000000000001" customHeight="1" x14ac:dyDescent="0.15">
      <c r="A57" s="137" t="s">
        <v>197</v>
      </c>
      <c r="B57" s="164">
        <v>1478253</v>
      </c>
      <c r="C57" s="138"/>
      <c r="D57" s="138"/>
      <c r="E57" s="165"/>
    </row>
    <row r="58" spans="1:5" ht="17.100000000000001" customHeight="1" x14ac:dyDescent="0.15">
      <c r="A58" s="137" t="s">
        <v>198</v>
      </c>
      <c r="B58" s="164">
        <v>1020295</v>
      </c>
      <c r="C58" s="138"/>
      <c r="D58" s="138"/>
      <c r="E58" s="165"/>
    </row>
    <row r="59" spans="1:5" ht="17.100000000000001" customHeight="1" x14ac:dyDescent="0.15">
      <c r="A59" s="137" t="s">
        <v>199</v>
      </c>
      <c r="B59" s="164" t="s">
        <v>129</v>
      </c>
      <c r="C59" s="138"/>
      <c r="D59" s="138"/>
      <c r="E59" s="165"/>
    </row>
    <row r="60" spans="1:5" ht="17.100000000000001" customHeight="1" x14ac:dyDescent="0.15">
      <c r="A60" s="137" t="s">
        <v>151</v>
      </c>
      <c r="B60" s="164" t="s">
        <v>129</v>
      </c>
      <c r="C60" s="138"/>
      <c r="D60" s="138"/>
      <c r="E60" s="165"/>
    </row>
    <row r="61" spans="1:5" ht="17.100000000000001" customHeight="1" x14ac:dyDescent="0.15">
      <c r="A61" s="137" t="s">
        <v>200</v>
      </c>
      <c r="B61" s="164">
        <v>-1637</v>
      </c>
      <c r="C61" s="138"/>
      <c r="D61" s="139" t="s">
        <v>201</v>
      </c>
      <c r="E61" s="167">
        <v>8775805</v>
      </c>
    </row>
    <row r="62" spans="1:5" ht="17.100000000000001" customHeight="1" x14ac:dyDescent="0.15">
      <c r="A62" s="139" t="s">
        <v>202</v>
      </c>
      <c r="B62" s="169">
        <v>15443011</v>
      </c>
      <c r="C62" s="140"/>
      <c r="D62" s="139" t="s">
        <v>203</v>
      </c>
      <c r="E62" s="167">
        <v>15443011</v>
      </c>
    </row>
    <row r="63" spans="1:5" ht="17.100000000000001" customHeight="1" x14ac:dyDescent="0.15">
      <c r="A63" s="128"/>
      <c r="B63" s="128"/>
      <c r="C63" s="128"/>
      <c r="D63" s="128"/>
      <c r="E63" s="128"/>
    </row>
    <row r="64" spans="1:5" x14ac:dyDescent="0.15">
      <c r="A64" s="38" t="s">
        <v>660</v>
      </c>
    </row>
    <row r="65" spans="1:1" x14ac:dyDescent="0.15">
      <c r="A65" s="38" t="s">
        <v>659</v>
      </c>
    </row>
    <row r="66" spans="1:1" x14ac:dyDescent="0.15">
      <c r="A66" s="38"/>
    </row>
  </sheetData>
  <mergeCells count="2">
    <mergeCell ref="A2:E2"/>
    <mergeCell ref="A3:E3"/>
  </mergeCells>
  <phoneticPr fontId="2"/>
  <printOptions horizontalCentered="1"/>
  <pageMargins left="0.3888888888888889" right="0.3888888888888889" top="0.3888888888888889" bottom="0.3888888888888889" header="0.19444444444444445" footer="0.19444444444444445"/>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11"/>
  <sheetViews>
    <sheetView topLeftCell="B1" workbookViewId="0">
      <selection sqref="A1:F1"/>
    </sheetView>
  </sheetViews>
  <sheetFormatPr defaultColWidth="8.875" defaultRowHeight="20.25" customHeight="1" x14ac:dyDescent="0.15"/>
  <cols>
    <col min="1" max="1" width="23.375" style="14" customWidth="1"/>
    <col min="2" max="6" width="20.875" style="14" customWidth="1"/>
    <col min="7" max="16384" width="8.875" style="14"/>
  </cols>
  <sheetData>
    <row r="1" spans="1:6" ht="20.25" customHeight="1" x14ac:dyDescent="0.15">
      <c r="A1" s="299" t="s">
        <v>329</v>
      </c>
      <c r="B1" s="300"/>
      <c r="C1" s="300"/>
      <c r="D1" s="300"/>
      <c r="E1" s="300"/>
      <c r="F1" s="300"/>
    </row>
    <row r="2" spans="1:6" ht="20.25" customHeight="1" x14ac:dyDescent="0.15">
      <c r="A2" s="35"/>
      <c r="B2" s="35"/>
      <c r="C2" s="35"/>
      <c r="D2" s="35"/>
      <c r="E2" s="35"/>
      <c r="F2" s="36"/>
    </row>
    <row r="3" spans="1:6" ht="20.25" customHeight="1" x14ac:dyDescent="0.15">
      <c r="A3" s="35"/>
      <c r="B3" s="35"/>
      <c r="C3" s="35"/>
      <c r="D3" s="35"/>
      <c r="E3" s="35"/>
      <c r="F3" s="16" t="s">
        <v>658</v>
      </c>
    </row>
    <row r="4" spans="1:6" ht="20.25" customHeight="1" x14ac:dyDescent="0.15">
      <c r="A4" s="301" t="s">
        <v>106</v>
      </c>
      <c r="B4" s="303" t="s">
        <v>113</v>
      </c>
      <c r="C4" s="303" t="s">
        <v>126</v>
      </c>
      <c r="D4" s="303"/>
      <c r="E4" s="303"/>
      <c r="F4" s="303"/>
    </row>
    <row r="5" spans="1:6" ht="20.25" customHeight="1" x14ac:dyDescent="0.15">
      <c r="A5" s="301"/>
      <c r="B5" s="303"/>
      <c r="C5" s="303" t="s">
        <v>119</v>
      </c>
      <c r="D5" s="303" t="s">
        <v>127</v>
      </c>
      <c r="E5" s="303" t="s">
        <v>115</v>
      </c>
      <c r="F5" s="303" t="s">
        <v>61</v>
      </c>
    </row>
    <row r="6" spans="1:6" ht="20.25" customHeight="1" thickBot="1" x14ac:dyDescent="0.2">
      <c r="A6" s="302"/>
      <c r="B6" s="304"/>
      <c r="C6" s="304"/>
      <c r="D6" s="304"/>
      <c r="E6" s="304"/>
      <c r="F6" s="304"/>
    </row>
    <row r="7" spans="1:6" ht="20.25" customHeight="1" thickTop="1" x14ac:dyDescent="0.15">
      <c r="A7" s="57" t="s">
        <v>128</v>
      </c>
      <c r="B7" s="58">
        <v>6844995</v>
      </c>
      <c r="C7" s="58">
        <v>1729803</v>
      </c>
      <c r="D7" s="58">
        <v>199694</v>
      </c>
      <c r="E7" s="58">
        <v>4363462</v>
      </c>
      <c r="F7" s="58">
        <v>552036</v>
      </c>
    </row>
    <row r="8" spans="1:6" ht="20.25" customHeight="1" x14ac:dyDescent="0.15">
      <c r="A8" s="57" t="s">
        <v>130</v>
      </c>
      <c r="B8" s="58">
        <v>524373</v>
      </c>
      <c r="C8" s="58">
        <v>86736</v>
      </c>
      <c r="D8" s="58">
        <v>144750</v>
      </c>
      <c r="E8" s="58">
        <v>292887</v>
      </c>
      <c r="F8" s="58" t="s">
        <v>129</v>
      </c>
    </row>
    <row r="9" spans="1:6" ht="20.25" customHeight="1" x14ac:dyDescent="0.15">
      <c r="A9" s="57" t="s">
        <v>131</v>
      </c>
      <c r="B9" s="58">
        <v>1317509</v>
      </c>
      <c r="C9" s="58" t="s">
        <v>129</v>
      </c>
      <c r="D9" s="58" t="s">
        <v>129</v>
      </c>
      <c r="E9" s="58">
        <v>1315679</v>
      </c>
      <c r="F9" s="58">
        <v>1830</v>
      </c>
    </row>
    <row r="10" spans="1:6" ht="20.25" customHeight="1" x14ac:dyDescent="0.15">
      <c r="A10" s="57" t="s">
        <v>61</v>
      </c>
      <c r="B10" s="58" t="s">
        <v>129</v>
      </c>
      <c r="C10" s="58" t="s">
        <v>129</v>
      </c>
      <c r="D10" s="58" t="s">
        <v>129</v>
      </c>
      <c r="E10" s="58" t="s">
        <v>129</v>
      </c>
      <c r="F10" s="58" t="s">
        <v>129</v>
      </c>
    </row>
    <row r="11" spans="1:6" ht="20.25" customHeight="1" x14ac:dyDescent="0.15">
      <c r="A11" s="59" t="s">
        <v>42</v>
      </c>
      <c r="B11" s="58">
        <v>8686876</v>
      </c>
      <c r="C11" s="58">
        <v>1816539</v>
      </c>
      <c r="D11" s="58">
        <v>344444</v>
      </c>
      <c r="E11" s="58">
        <v>5972028</v>
      </c>
      <c r="F11" s="58">
        <v>553865</v>
      </c>
    </row>
  </sheetData>
  <mergeCells count="8">
    <mergeCell ref="A1:F1"/>
    <mergeCell ref="A4:A6"/>
    <mergeCell ref="B4:B6"/>
    <mergeCell ref="C4:F4"/>
    <mergeCell ref="C5:C6"/>
    <mergeCell ref="D5:D6"/>
    <mergeCell ref="E5:E6"/>
    <mergeCell ref="F5:F6"/>
  </mergeCells>
  <phoneticPr fontId="2"/>
  <printOptions horizontalCentered="1"/>
  <pageMargins left="0.39370078740157483" right="0.39370078740157483" top="0.39370078740157483" bottom="0.39370078740157483" header="0.19685039370078741" footer="0.19685039370078741"/>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8"/>
  <sheetViews>
    <sheetView workbookViewId="0"/>
  </sheetViews>
  <sheetFormatPr defaultColWidth="8.875" defaultRowHeight="11.25" x14ac:dyDescent="0.15"/>
  <cols>
    <col min="1" max="1" width="52.875" style="13" customWidth="1"/>
    <col min="2" max="2" width="40.875" style="13" customWidth="1"/>
    <col min="3" max="16384" width="8.875" style="13"/>
  </cols>
  <sheetData>
    <row r="1" spans="1:2" ht="21" x14ac:dyDescent="0.2">
      <c r="A1" s="12" t="s">
        <v>323</v>
      </c>
    </row>
    <row r="2" spans="1:2" ht="13.5" x14ac:dyDescent="0.15">
      <c r="A2" s="14"/>
    </row>
    <row r="3" spans="1:2" ht="13.5" x14ac:dyDescent="0.15">
      <c r="A3" s="14"/>
    </row>
    <row r="4" spans="1:2" ht="13.5" x14ac:dyDescent="0.15">
      <c r="B4" s="16" t="s">
        <v>658</v>
      </c>
    </row>
    <row r="5" spans="1:2" ht="22.5" customHeight="1" x14ac:dyDescent="0.15">
      <c r="A5" s="17" t="s">
        <v>57</v>
      </c>
      <c r="B5" s="17" t="s">
        <v>73</v>
      </c>
    </row>
    <row r="6" spans="1:2" ht="18" customHeight="1" x14ac:dyDescent="0.15">
      <c r="A6" s="24" t="s">
        <v>74</v>
      </c>
      <c r="B6" s="20">
        <v>579608</v>
      </c>
    </row>
    <row r="7" spans="1:2" ht="18" customHeight="1" x14ac:dyDescent="0.15">
      <c r="A7" s="24"/>
      <c r="B7" s="20"/>
    </row>
    <row r="8" spans="1:2" ht="18" customHeight="1" x14ac:dyDescent="0.15">
      <c r="A8" s="22" t="s">
        <v>42</v>
      </c>
      <c r="B8" s="20">
        <f>SUM(B6:B7)</f>
        <v>579608</v>
      </c>
    </row>
  </sheetData>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B633-ED8A-4753-8356-0343B6C8DAF3}">
  <sheetPr>
    <pageSetUpPr fitToPage="1"/>
  </sheetPr>
  <dimension ref="A1:E66"/>
  <sheetViews>
    <sheetView workbookViewId="0"/>
  </sheetViews>
  <sheetFormatPr defaultColWidth="8.875" defaultRowHeight="11.25" x14ac:dyDescent="0.15"/>
  <cols>
    <col min="1" max="1" width="33.875" style="136" customWidth="1"/>
    <col min="2" max="2" width="18.875" style="136" customWidth="1"/>
    <col min="3" max="3" width="8.875" style="136" hidden="1" customWidth="1"/>
    <col min="4" max="4" width="33.875" style="136" customWidth="1"/>
    <col min="5" max="7" width="18.875" style="136" customWidth="1"/>
    <col min="8" max="16384" width="8.875" style="136"/>
  </cols>
  <sheetData>
    <row r="1" spans="1:5" ht="17.100000000000001" customHeight="1" x14ac:dyDescent="0.15">
      <c r="E1" s="131" t="s">
        <v>661</v>
      </c>
    </row>
    <row r="2" spans="1:5" ht="21" x14ac:dyDescent="0.15">
      <c r="A2" s="222" t="s">
        <v>698</v>
      </c>
      <c r="B2" s="223"/>
      <c r="C2" s="223"/>
      <c r="D2" s="223"/>
      <c r="E2" s="223"/>
    </row>
    <row r="3" spans="1:5" ht="13.5" x14ac:dyDescent="0.15">
      <c r="A3" s="233" t="s">
        <v>866</v>
      </c>
      <c r="B3" s="234"/>
      <c r="C3" s="234"/>
      <c r="D3" s="234"/>
      <c r="E3" s="234"/>
    </row>
    <row r="4" spans="1:5" ht="17.100000000000001" customHeight="1" x14ac:dyDescent="0.15">
      <c r="A4" s="130"/>
      <c r="E4" s="129" t="s">
        <v>657</v>
      </c>
    </row>
    <row r="5" spans="1:5" ht="27" customHeight="1" x14ac:dyDescent="0.15">
      <c r="A5" s="141" t="s">
        <v>137</v>
      </c>
      <c r="B5" s="141" t="s">
        <v>113</v>
      </c>
      <c r="C5" s="141"/>
      <c r="D5" s="141" t="s">
        <v>137</v>
      </c>
      <c r="E5" s="141" t="s">
        <v>113</v>
      </c>
    </row>
    <row r="6" spans="1:5" ht="17.100000000000001" customHeight="1" x14ac:dyDescent="0.15">
      <c r="A6" s="137" t="s">
        <v>138</v>
      </c>
      <c r="B6" s="165"/>
      <c r="C6" s="138"/>
      <c r="D6" s="137" t="s">
        <v>139</v>
      </c>
      <c r="E6" s="165"/>
    </row>
    <row r="7" spans="1:5" ht="17.100000000000001" customHeight="1" x14ac:dyDescent="0.15">
      <c r="A7" s="137" t="s">
        <v>140</v>
      </c>
      <c r="B7" s="166">
        <v>25406558</v>
      </c>
      <c r="C7" s="138"/>
      <c r="D7" s="137" t="s">
        <v>141</v>
      </c>
      <c r="E7" s="166">
        <v>16857493</v>
      </c>
    </row>
    <row r="8" spans="1:5" ht="17.100000000000001" customHeight="1" x14ac:dyDescent="0.15">
      <c r="A8" s="137" t="s">
        <v>142</v>
      </c>
      <c r="B8" s="164">
        <v>23020502</v>
      </c>
      <c r="C8" s="138"/>
      <c r="D8" s="137" t="s">
        <v>299</v>
      </c>
      <c r="E8" s="164">
        <v>10402429</v>
      </c>
    </row>
    <row r="9" spans="1:5" ht="17.100000000000001" customHeight="1" x14ac:dyDescent="0.15">
      <c r="A9" s="137" t="s">
        <v>144</v>
      </c>
      <c r="B9" s="164">
        <v>9177268</v>
      </c>
      <c r="C9" s="138"/>
      <c r="D9" s="137" t="s">
        <v>145</v>
      </c>
      <c r="E9" s="164" t="s">
        <v>129</v>
      </c>
    </row>
    <row r="10" spans="1:5" ht="17.100000000000001" customHeight="1" x14ac:dyDescent="0.15">
      <c r="A10" s="137" t="s">
        <v>146</v>
      </c>
      <c r="B10" s="164">
        <v>2509594</v>
      </c>
      <c r="C10" s="138"/>
      <c r="D10" s="137" t="s">
        <v>147</v>
      </c>
      <c r="E10" s="164">
        <v>942783</v>
      </c>
    </row>
    <row r="11" spans="1:5" ht="17.100000000000001" customHeight="1" x14ac:dyDescent="0.15">
      <c r="A11" s="137" t="s">
        <v>148</v>
      </c>
      <c r="B11" s="164" t="s">
        <v>129</v>
      </c>
      <c r="C11" s="138"/>
      <c r="D11" s="137" t="s">
        <v>149</v>
      </c>
      <c r="E11" s="164">
        <v>18000</v>
      </c>
    </row>
    <row r="12" spans="1:5" ht="17.100000000000001" customHeight="1" x14ac:dyDescent="0.15">
      <c r="A12" s="137" t="s">
        <v>150</v>
      </c>
      <c r="B12" s="164">
        <v>20497704</v>
      </c>
      <c r="C12" s="138"/>
      <c r="D12" s="137" t="s">
        <v>151</v>
      </c>
      <c r="E12" s="164">
        <v>5494280</v>
      </c>
    </row>
    <row r="13" spans="1:5" ht="17.100000000000001" customHeight="1" x14ac:dyDescent="0.15">
      <c r="A13" s="137" t="s">
        <v>152</v>
      </c>
      <c r="B13" s="164">
        <v>-14310658</v>
      </c>
      <c r="C13" s="138"/>
      <c r="D13" s="137" t="s">
        <v>153</v>
      </c>
      <c r="E13" s="164">
        <v>1496353</v>
      </c>
    </row>
    <row r="14" spans="1:5" ht="17.100000000000001" customHeight="1" x14ac:dyDescent="0.15">
      <c r="A14" s="137" t="s">
        <v>154</v>
      </c>
      <c r="B14" s="164">
        <v>2117682</v>
      </c>
      <c r="C14" s="138"/>
      <c r="D14" s="137" t="s">
        <v>300</v>
      </c>
      <c r="E14" s="164">
        <v>1119087</v>
      </c>
    </row>
    <row r="15" spans="1:5" ht="17.100000000000001" customHeight="1" x14ac:dyDescent="0.15">
      <c r="A15" s="137" t="s">
        <v>156</v>
      </c>
      <c r="B15" s="164">
        <v>-1674674</v>
      </c>
      <c r="C15" s="138"/>
      <c r="D15" s="137" t="s">
        <v>157</v>
      </c>
      <c r="E15" s="164">
        <v>253628</v>
      </c>
    </row>
    <row r="16" spans="1:5" ht="17.100000000000001" customHeight="1" x14ac:dyDescent="0.15">
      <c r="A16" s="137" t="s">
        <v>158</v>
      </c>
      <c r="B16" s="164" t="s">
        <v>129</v>
      </c>
      <c r="C16" s="138"/>
      <c r="D16" s="137" t="s">
        <v>159</v>
      </c>
      <c r="E16" s="164">
        <v>401</v>
      </c>
    </row>
    <row r="17" spans="1:5" ht="17.100000000000001" customHeight="1" x14ac:dyDescent="0.15">
      <c r="A17" s="137" t="s">
        <v>160</v>
      </c>
      <c r="B17" s="164" t="s">
        <v>129</v>
      </c>
      <c r="C17" s="138"/>
      <c r="D17" s="137" t="s">
        <v>161</v>
      </c>
      <c r="E17" s="164" t="s">
        <v>129</v>
      </c>
    </row>
    <row r="18" spans="1:5" ht="17.100000000000001" customHeight="1" x14ac:dyDescent="0.15">
      <c r="A18" s="137" t="s">
        <v>162</v>
      </c>
      <c r="B18" s="164" t="s">
        <v>129</v>
      </c>
      <c r="C18" s="138"/>
      <c r="D18" s="137" t="s">
        <v>163</v>
      </c>
      <c r="E18" s="164" t="s">
        <v>129</v>
      </c>
    </row>
    <row r="19" spans="1:5" ht="17.100000000000001" customHeight="1" x14ac:dyDescent="0.15">
      <c r="A19" s="137" t="s">
        <v>164</v>
      </c>
      <c r="B19" s="164" t="s">
        <v>129</v>
      </c>
      <c r="C19" s="138"/>
      <c r="D19" s="137" t="s">
        <v>165</v>
      </c>
      <c r="E19" s="164">
        <v>110111</v>
      </c>
    </row>
    <row r="20" spans="1:5" ht="17.100000000000001" customHeight="1" x14ac:dyDescent="0.15">
      <c r="A20" s="137" t="s">
        <v>166</v>
      </c>
      <c r="B20" s="164" t="s">
        <v>129</v>
      </c>
      <c r="C20" s="138"/>
      <c r="D20" s="137" t="s">
        <v>167</v>
      </c>
      <c r="E20" s="164">
        <v>13126</v>
      </c>
    </row>
    <row r="21" spans="1:5" ht="17.100000000000001" customHeight="1" x14ac:dyDescent="0.15">
      <c r="A21" s="137" t="s">
        <v>168</v>
      </c>
      <c r="B21" s="164" t="s">
        <v>129</v>
      </c>
      <c r="C21" s="138"/>
      <c r="D21" s="137" t="s">
        <v>151</v>
      </c>
      <c r="E21" s="164" t="s">
        <v>129</v>
      </c>
    </row>
    <row r="22" spans="1:5" ht="17.100000000000001" customHeight="1" x14ac:dyDescent="0.15">
      <c r="A22" s="137" t="s">
        <v>169</v>
      </c>
      <c r="B22" s="164" t="s">
        <v>129</v>
      </c>
      <c r="C22" s="138"/>
      <c r="D22" s="139" t="s">
        <v>170</v>
      </c>
      <c r="E22" s="167">
        <v>18353846</v>
      </c>
    </row>
    <row r="23" spans="1:5" ht="17.100000000000001" customHeight="1" x14ac:dyDescent="0.15">
      <c r="A23" s="137" t="s">
        <v>171</v>
      </c>
      <c r="B23" s="164" t="s">
        <v>129</v>
      </c>
      <c r="C23" s="138"/>
      <c r="D23" s="137" t="s">
        <v>172</v>
      </c>
      <c r="E23" s="165"/>
    </row>
    <row r="24" spans="1:5" ht="17.100000000000001" customHeight="1" x14ac:dyDescent="0.15">
      <c r="A24" s="137" t="s">
        <v>173</v>
      </c>
      <c r="B24" s="164">
        <v>37620</v>
      </c>
      <c r="C24" s="138"/>
      <c r="D24" s="137" t="s">
        <v>174</v>
      </c>
      <c r="E24" s="164">
        <v>29051664</v>
      </c>
    </row>
    <row r="25" spans="1:5" ht="17.100000000000001" customHeight="1" x14ac:dyDescent="0.15">
      <c r="A25" s="137" t="s">
        <v>175</v>
      </c>
      <c r="B25" s="164">
        <v>12896093</v>
      </c>
      <c r="C25" s="138"/>
      <c r="D25" s="137" t="s">
        <v>176</v>
      </c>
      <c r="E25" s="164">
        <v>-16147504</v>
      </c>
    </row>
    <row r="26" spans="1:5" ht="17.100000000000001" customHeight="1" x14ac:dyDescent="0.15">
      <c r="A26" s="137" t="s">
        <v>146</v>
      </c>
      <c r="B26" s="164">
        <v>236633</v>
      </c>
      <c r="C26" s="138"/>
      <c r="D26" s="137" t="s">
        <v>301</v>
      </c>
      <c r="E26" s="164" t="s">
        <v>129</v>
      </c>
    </row>
    <row r="27" spans="1:5" ht="17.100000000000001" customHeight="1" x14ac:dyDescent="0.15">
      <c r="A27" s="137" t="s">
        <v>150</v>
      </c>
      <c r="B27" s="164">
        <v>294201</v>
      </c>
      <c r="C27" s="138"/>
      <c r="D27" s="138"/>
      <c r="E27" s="165"/>
    </row>
    <row r="28" spans="1:5" ht="17.100000000000001" customHeight="1" x14ac:dyDescent="0.15">
      <c r="A28" s="137" t="s">
        <v>152</v>
      </c>
      <c r="B28" s="164">
        <v>-89719</v>
      </c>
      <c r="C28" s="138"/>
      <c r="D28" s="138"/>
      <c r="E28" s="165"/>
    </row>
    <row r="29" spans="1:5" ht="17.100000000000001" customHeight="1" x14ac:dyDescent="0.15">
      <c r="A29" s="137" t="s">
        <v>154</v>
      </c>
      <c r="B29" s="164">
        <v>36645752</v>
      </c>
      <c r="C29" s="138"/>
      <c r="D29" s="138"/>
      <c r="E29" s="165"/>
    </row>
    <row r="30" spans="1:5" ht="17.100000000000001" customHeight="1" x14ac:dyDescent="0.15">
      <c r="A30" s="137" t="s">
        <v>156</v>
      </c>
      <c r="B30" s="164">
        <v>-24374738</v>
      </c>
      <c r="C30" s="138"/>
      <c r="D30" s="138"/>
      <c r="E30" s="165"/>
    </row>
    <row r="31" spans="1:5" ht="17.100000000000001" customHeight="1" x14ac:dyDescent="0.15">
      <c r="A31" s="137" t="s">
        <v>169</v>
      </c>
      <c r="B31" s="164" t="s">
        <v>129</v>
      </c>
      <c r="C31" s="138"/>
      <c r="D31" s="138"/>
      <c r="E31" s="165"/>
    </row>
    <row r="32" spans="1:5" ht="17.100000000000001" customHeight="1" x14ac:dyDescent="0.15">
      <c r="A32" s="137" t="s">
        <v>171</v>
      </c>
      <c r="B32" s="164" t="s">
        <v>129</v>
      </c>
      <c r="C32" s="138"/>
      <c r="D32" s="138"/>
      <c r="E32" s="165"/>
    </row>
    <row r="33" spans="1:5" ht="17.100000000000001" customHeight="1" x14ac:dyDescent="0.15">
      <c r="A33" s="137" t="s">
        <v>173</v>
      </c>
      <c r="B33" s="164">
        <v>183964</v>
      </c>
      <c r="C33" s="138"/>
      <c r="D33" s="138"/>
      <c r="E33" s="165"/>
    </row>
    <row r="34" spans="1:5" ht="17.100000000000001" customHeight="1" x14ac:dyDescent="0.15">
      <c r="A34" s="137" t="s">
        <v>177</v>
      </c>
      <c r="B34" s="164">
        <v>2938737</v>
      </c>
      <c r="C34" s="138"/>
      <c r="D34" s="138"/>
      <c r="E34" s="165"/>
    </row>
    <row r="35" spans="1:5" ht="17.100000000000001" customHeight="1" x14ac:dyDescent="0.15">
      <c r="A35" s="137" t="s">
        <v>178</v>
      </c>
      <c r="B35" s="164">
        <v>-1991596</v>
      </c>
      <c r="C35" s="138"/>
      <c r="D35" s="138"/>
      <c r="E35" s="165"/>
    </row>
    <row r="36" spans="1:5" ht="17.100000000000001" customHeight="1" x14ac:dyDescent="0.15">
      <c r="A36" s="137" t="s">
        <v>179</v>
      </c>
      <c r="B36" s="164">
        <v>365765</v>
      </c>
      <c r="C36" s="138"/>
      <c r="D36" s="138"/>
      <c r="E36" s="165"/>
    </row>
    <row r="37" spans="1:5" ht="17.100000000000001" customHeight="1" x14ac:dyDescent="0.15">
      <c r="A37" s="137" t="s">
        <v>180</v>
      </c>
      <c r="B37" s="164">
        <v>255</v>
      </c>
      <c r="C37" s="138"/>
      <c r="D37" s="138"/>
      <c r="E37" s="165"/>
    </row>
    <row r="38" spans="1:5" ht="17.100000000000001" customHeight="1" x14ac:dyDescent="0.15">
      <c r="A38" s="137" t="s">
        <v>181</v>
      </c>
      <c r="B38" s="164">
        <v>365510</v>
      </c>
      <c r="C38" s="138"/>
      <c r="D38" s="138"/>
      <c r="E38" s="165"/>
    </row>
    <row r="39" spans="1:5" ht="17.100000000000001" customHeight="1" x14ac:dyDescent="0.15">
      <c r="A39" s="137" t="s">
        <v>182</v>
      </c>
      <c r="B39" s="164">
        <v>2020292</v>
      </c>
      <c r="C39" s="138"/>
      <c r="D39" s="138"/>
      <c r="E39" s="165"/>
    </row>
    <row r="40" spans="1:5" ht="17.100000000000001" customHeight="1" x14ac:dyDescent="0.15">
      <c r="A40" s="137" t="s">
        <v>183</v>
      </c>
      <c r="B40" s="164">
        <v>187503</v>
      </c>
      <c r="C40" s="138"/>
      <c r="D40" s="138"/>
      <c r="E40" s="165"/>
    </row>
    <row r="41" spans="1:5" ht="17.100000000000001" customHeight="1" x14ac:dyDescent="0.15">
      <c r="A41" s="137" t="s">
        <v>184</v>
      </c>
      <c r="B41" s="164" t="s">
        <v>129</v>
      </c>
      <c r="C41" s="138"/>
      <c r="D41" s="138"/>
      <c r="E41" s="165"/>
    </row>
    <row r="42" spans="1:5" ht="17.100000000000001" customHeight="1" x14ac:dyDescent="0.15">
      <c r="A42" s="137" t="s">
        <v>185</v>
      </c>
      <c r="B42" s="164">
        <v>128662</v>
      </c>
      <c r="C42" s="138"/>
      <c r="D42" s="138"/>
      <c r="E42" s="165"/>
    </row>
    <row r="43" spans="1:5" ht="17.100000000000001" customHeight="1" x14ac:dyDescent="0.15">
      <c r="A43" s="137" t="s">
        <v>169</v>
      </c>
      <c r="B43" s="164">
        <v>58841</v>
      </c>
      <c r="C43" s="138"/>
      <c r="D43" s="138"/>
      <c r="E43" s="165"/>
    </row>
    <row r="44" spans="1:5" ht="17.100000000000001" customHeight="1" x14ac:dyDescent="0.15">
      <c r="A44" s="137" t="s">
        <v>187</v>
      </c>
      <c r="B44" s="164">
        <v>117891</v>
      </c>
      <c r="C44" s="138"/>
      <c r="D44" s="138"/>
      <c r="E44" s="165"/>
    </row>
    <row r="45" spans="1:5" ht="17.100000000000001" customHeight="1" x14ac:dyDescent="0.15">
      <c r="A45" s="137" t="s">
        <v>188</v>
      </c>
      <c r="B45" s="164">
        <v>23722</v>
      </c>
      <c r="C45" s="138"/>
      <c r="D45" s="138"/>
      <c r="E45" s="165"/>
    </row>
    <row r="46" spans="1:5" ht="17.100000000000001" customHeight="1" x14ac:dyDescent="0.15">
      <c r="A46" s="137" t="s">
        <v>189</v>
      </c>
      <c r="B46" s="164">
        <v>1709584</v>
      </c>
      <c r="C46" s="138"/>
      <c r="D46" s="138"/>
      <c r="E46" s="165"/>
    </row>
    <row r="47" spans="1:5" ht="17.100000000000001" customHeight="1" x14ac:dyDescent="0.15">
      <c r="A47" s="137" t="s">
        <v>190</v>
      </c>
      <c r="B47" s="164" t="s">
        <v>129</v>
      </c>
      <c r="C47" s="138"/>
      <c r="D47" s="138"/>
      <c r="E47" s="165"/>
    </row>
    <row r="48" spans="1:5" ht="17.100000000000001" customHeight="1" x14ac:dyDescent="0.15">
      <c r="A48" s="137" t="s">
        <v>169</v>
      </c>
      <c r="B48" s="164">
        <v>1709584</v>
      </c>
      <c r="C48" s="138"/>
      <c r="D48" s="138"/>
      <c r="E48" s="165"/>
    </row>
    <row r="49" spans="1:5" ht="17.100000000000001" customHeight="1" x14ac:dyDescent="0.15">
      <c r="A49" s="137" t="s">
        <v>181</v>
      </c>
      <c r="B49" s="164" t="s">
        <v>129</v>
      </c>
      <c r="C49" s="138"/>
      <c r="D49" s="138"/>
      <c r="E49" s="165"/>
    </row>
    <row r="50" spans="1:5" ht="17.100000000000001" customHeight="1" x14ac:dyDescent="0.15">
      <c r="A50" s="137" t="s">
        <v>191</v>
      </c>
      <c r="B50" s="164">
        <v>-18408</v>
      </c>
      <c r="C50" s="138"/>
      <c r="D50" s="138"/>
      <c r="E50" s="165"/>
    </row>
    <row r="51" spans="1:5" ht="17.100000000000001" customHeight="1" x14ac:dyDescent="0.15">
      <c r="A51" s="137" t="s">
        <v>192</v>
      </c>
      <c r="B51" s="166">
        <v>5851447</v>
      </c>
      <c r="C51" s="138"/>
      <c r="D51" s="138"/>
      <c r="E51" s="165"/>
    </row>
    <row r="52" spans="1:5" ht="17.100000000000001" customHeight="1" x14ac:dyDescent="0.15">
      <c r="A52" s="137" t="s">
        <v>193</v>
      </c>
      <c r="B52" s="164">
        <v>1922783</v>
      </c>
      <c r="C52" s="138"/>
      <c r="D52" s="138"/>
      <c r="E52" s="165"/>
    </row>
    <row r="53" spans="1:5" ht="17.100000000000001" customHeight="1" x14ac:dyDescent="0.15">
      <c r="A53" s="137" t="s">
        <v>194</v>
      </c>
      <c r="B53" s="164">
        <v>283013</v>
      </c>
      <c r="C53" s="138"/>
      <c r="D53" s="138"/>
      <c r="E53" s="165"/>
    </row>
    <row r="54" spans="1:5" ht="17.100000000000001" customHeight="1" x14ac:dyDescent="0.15">
      <c r="A54" s="137" t="s">
        <v>195</v>
      </c>
      <c r="B54" s="164">
        <v>5484</v>
      </c>
      <c r="C54" s="138"/>
      <c r="D54" s="138"/>
      <c r="E54" s="165"/>
    </row>
    <row r="55" spans="1:5" ht="17.100000000000001" customHeight="1" x14ac:dyDescent="0.15">
      <c r="A55" s="137" t="s">
        <v>196</v>
      </c>
      <c r="B55" s="164">
        <v>3639621</v>
      </c>
      <c r="C55" s="138"/>
      <c r="D55" s="138"/>
      <c r="E55" s="165"/>
    </row>
    <row r="56" spans="1:5" ht="17.100000000000001" customHeight="1" x14ac:dyDescent="0.15">
      <c r="A56" s="137" t="s">
        <v>197</v>
      </c>
      <c r="B56" s="164">
        <v>2619326</v>
      </c>
      <c r="C56" s="138"/>
      <c r="D56" s="138"/>
      <c r="E56" s="165"/>
    </row>
    <row r="57" spans="1:5" ht="17.100000000000001" customHeight="1" x14ac:dyDescent="0.15">
      <c r="A57" s="137" t="s">
        <v>198</v>
      </c>
      <c r="B57" s="164">
        <v>1020295</v>
      </c>
      <c r="C57" s="138"/>
      <c r="D57" s="138"/>
      <c r="E57" s="165"/>
    </row>
    <row r="58" spans="1:5" ht="17.100000000000001" customHeight="1" x14ac:dyDescent="0.15">
      <c r="A58" s="137" t="s">
        <v>199</v>
      </c>
      <c r="B58" s="164">
        <v>6592</v>
      </c>
      <c r="C58" s="138"/>
      <c r="D58" s="138"/>
      <c r="E58" s="165"/>
    </row>
    <row r="59" spans="1:5" ht="17.100000000000001" customHeight="1" x14ac:dyDescent="0.15">
      <c r="A59" s="137" t="s">
        <v>151</v>
      </c>
      <c r="B59" s="164" t="s">
        <v>129</v>
      </c>
      <c r="C59" s="138"/>
      <c r="D59" s="138"/>
      <c r="E59" s="165"/>
    </row>
    <row r="60" spans="1:5" ht="17.100000000000001" customHeight="1" x14ac:dyDescent="0.15">
      <c r="A60" s="137" t="s">
        <v>200</v>
      </c>
      <c r="B60" s="164">
        <v>-6047</v>
      </c>
      <c r="C60" s="138"/>
      <c r="D60" s="138"/>
      <c r="E60" s="165"/>
    </row>
    <row r="61" spans="1:5" ht="17.100000000000001" customHeight="1" x14ac:dyDescent="0.15">
      <c r="A61" s="137" t="s">
        <v>302</v>
      </c>
      <c r="B61" s="164" t="s">
        <v>129</v>
      </c>
      <c r="C61" s="138"/>
      <c r="D61" s="139" t="s">
        <v>201</v>
      </c>
      <c r="E61" s="169">
        <v>12904159</v>
      </c>
    </row>
    <row r="62" spans="1:5" ht="17.100000000000001" customHeight="1" x14ac:dyDescent="0.15">
      <c r="A62" s="139" t="s">
        <v>202</v>
      </c>
      <c r="B62" s="167">
        <v>31258005</v>
      </c>
      <c r="C62" s="140"/>
      <c r="D62" s="139" t="s">
        <v>203</v>
      </c>
      <c r="E62" s="167">
        <v>31258005</v>
      </c>
    </row>
    <row r="63" spans="1:5" ht="17.100000000000001" customHeight="1" x14ac:dyDescent="0.15">
      <c r="A63" s="128"/>
      <c r="B63" s="128"/>
      <c r="C63" s="128"/>
      <c r="D63" s="128"/>
      <c r="E63" s="128"/>
    </row>
    <row r="64" spans="1:5" x14ac:dyDescent="0.15">
      <c r="A64" s="38" t="s">
        <v>660</v>
      </c>
    </row>
    <row r="65" spans="1:1" x14ac:dyDescent="0.15">
      <c r="A65" s="38" t="s">
        <v>659</v>
      </c>
    </row>
    <row r="66" spans="1:1" x14ac:dyDescent="0.15">
      <c r="A66" s="38"/>
    </row>
  </sheetData>
  <mergeCells count="2">
    <mergeCell ref="A2:E2"/>
    <mergeCell ref="A3:E3"/>
  </mergeCells>
  <phoneticPr fontId="2"/>
  <printOptions horizontalCentered="1"/>
  <pageMargins left="0.3888888888888889" right="0.3888888888888889" top="0.3888888888888889" bottom="0.3888888888888889" header="0.19444444444444445" footer="0.19444444444444445"/>
  <pageSetup paperSize="9" scale="7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896C-CCB7-457A-AEAE-F1200309B637}">
  <sheetPr>
    <pageSetUpPr fitToPage="1"/>
  </sheetPr>
  <dimension ref="A1:E43"/>
  <sheetViews>
    <sheetView workbookViewId="0"/>
  </sheetViews>
  <sheetFormatPr defaultColWidth="8.875" defaultRowHeight="11.25" x14ac:dyDescent="0.15"/>
  <cols>
    <col min="1" max="1" width="42.875" style="136" customWidth="1"/>
    <col min="2" max="3" width="8.875" style="136" hidden="1" customWidth="1"/>
    <col min="4" max="4" width="10.875" style="136" customWidth="1"/>
    <col min="5" max="5" width="15.875" style="136" customWidth="1"/>
    <col min="6" max="7" width="30.875" style="136" customWidth="1"/>
    <col min="8" max="16384" width="8.875" style="136"/>
  </cols>
  <sheetData>
    <row r="1" spans="1:5" ht="17.100000000000001" customHeight="1" x14ac:dyDescent="0.15">
      <c r="E1" s="131" t="s">
        <v>662</v>
      </c>
    </row>
    <row r="2" spans="1:5" ht="21" x14ac:dyDescent="0.15">
      <c r="A2" s="222" t="s">
        <v>699</v>
      </c>
      <c r="B2" s="223"/>
      <c r="C2" s="223"/>
      <c r="D2" s="223"/>
      <c r="E2" s="223"/>
    </row>
    <row r="3" spans="1:5" ht="13.5" x14ac:dyDescent="0.15">
      <c r="A3" s="233" t="s">
        <v>814</v>
      </c>
      <c r="B3" s="234"/>
      <c r="C3" s="234"/>
      <c r="D3" s="234"/>
      <c r="E3" s="234"/>
    </row>
    <row r="4" spans="1:5" ht="13.5" x14ac:dyDescent="0.15">
      <c r="A4" s="233" t="s">
        <v>815</v>
      </c>
      <c r="B4" s="234"/>
      <c r="C4" s="234"/>
      <c r="D4" s="234"/>
      <c r="E4" s="234"/>
    </row>
    <row r="5" spans="1:5" ht="17.100000000000001" customHeight="1" x14ac:dyDescent="0.15">
      <c r="A5" s="130"/>
      <c r="E5" s="129" t="s">
        <v>657</v>
      </c>
    </row>
    <row r="6" spans="1:5" ht="27" customHeight="1" x14ac:dyDescent="0.15">
      <c r="A6" s="235" t="s">
        <v>137</v>
      </c>
      <c r="B6" s="235"/>
      <c r="C6" s="235"/>
      <c r="D6" s="235" t="s">
        <v>113</v>
      </c>
      <c r="E6" s="235"/>
    </row>
    <row r="7" spans="1:5" ht="17.100000000000001" customHeight="1" x14ac:dyDescent="0.15">
      <c r="A7" s="229" t="s">
        <v>204</v>
      </c>
      <c r="B7" s="229"/>
      <c r="C7" s="229"/>
      <c r="D7" s="225">
        <v>11799895</v>
      </c>
      <c r="E7" s="226"/>
    </row>
    <row r="8" spans="1:5" ht="17.100000000000001" customHeight="1" x14ac:dyDescent="0.15">
      <c r="A8" s="229" t="s">
        <v>205</v>
      </c>
      <c r="B8" s="229"/>
      <c r="C8" s="229"/>
      <c r="D8" s="225">
        <v>5103458</v>
      </c>
      <c r="E8" s="226"/>
    </row>
    <row r="9" spans="1:5" ht="17.100000000000001" customHeight="1" x14ac:dyDescent="0.15">
      <c r="A9" s="229" t="s">
        <v>206</v>
      </c>
      <c r="B9" s="229"/>
      <c r="C9" s="229"/>
      <c r="D9" s="225">
        <v>1768898</v>
      </c>
      <c r="E9" s="226"/>
    </row>
    <row r="10" spans="1:5" ht="17.100000000000001" customHeight="1" x14ac:dyDescent="0.15">
      <c r="A10" s="229" t="s">
        <v>207</v>
      </c>
      <c r="B10" s="229"/>
      <c r="C10" s="229"/>
      <c r="D10" s="225">
        <v>1152573</v>
      </c>
      <c r="E10" s="226"/>
    </row>
    <row r="11" spans="1:5" ht="17.100000000000001" customHeight="1" x14ac:dyDescent="0.15">
      <c r="A11" s="229" t="s">
        <v>208</v>
      </c>
      <c r="B11" s="229"/>
      <c r="C11" s="229"/>
      <c r="D11" s="225">
        <v>103268</v>
      </c>
      <c r="E11" s="226"/>
    </row>
    <row r="12" spans="1:5" ht="17.100000000000001" customHeight="1" x14ac:dyDescent="0.15">
      <c r="A12" s="229" t="s">
        <v>209</v>
      </c>
      <c r="B12" s="229"/>
      <c r="C12" s="229"/>
      <c r="D12" s="225">
        <v>8459</v>
      </c>
      <c r="E12" s="226"/>
    </row>
    <row r="13" spans="1:5" ht="17.100000000000001" customHeight="1" x14ac:dyDescent="0.15">
      <c r="A13" s="229" t="s">
        <v>169</v>
      </c>
      <c r="B13" s="229"/>
      <c r="C13" s="229"/>
      <c r="D13" s="225">
        <v>504598</v>
      </c>
      <c r="E13" s="226"/>
    </row>
    <row r="14" spans="1:5" ht="17.100000000000001" customHeight="1" x14ac:dyDescent="0.15">
      <c r="A14" s="229" t="s">
        <v>210</v>
      </c>
      <c r="B14" s="229"/>
      <c r="C14" s="229"/>
      <c r="D14" s="232">
        <v>3028202</v>
      </c>
      <c r="E14" s="226"/>
    </row>
    <row r="15" spans="1:5" ht="17.100000000000001" customHeight="1" x14ac:dyDescent="0.15">
      <c r="A15" s="229" t="s">
        <v>211</v>
      </c>
      <c r="B15" s="229"/>
      <c r="C15" s="229"/>
      <c r="D15" s="225">
        <v>1717415</v>
      </c>
      <c r="E15" s="226"/>
    </row>
    <row r="16" spans="1:5" ht="17.100000000000001" customHeight="1" x14ac:dyDescent="0.15">
      <c r="A16" s="229" t="s">
        <v>212</v>
      </c>
      <c r="B16" s="229"/>
      <c r="C16" s="229"/>
      <c r="D16" s="225">
        <v>281198</v>
      </c>
      <c r="E16" s="226"/>
    </row>
    <row r="17" spans="1:5" ht="17.100000000000001" customHeight="1" x14ac:dyDescent="0.15">
      <c r="A17" s="229" t="s">
        <v>213</v>
      </c>
      <c r="B17" s="229"/>
      <c r="C17" s="229"/>
      <c r="D17" s="225">
        <v>1029590</v>
      </c>
      <c r="E17" s="226"/>
    </row>
    <row r="18" spans="1:5" ht="17.100000000000001" customHeight="1" x14ac:dyDescent="0.15">
      <c r="A18" s="229" t="s">
        <v>169</v>
      </c>
      <c r="B18" s="229"/>
      <c r="C18" s="229"/>
      <c r="D18" s="225" t="s">
        <v>129</v>
      </c>
      <c r="E18" s="226"/>
    </row>
    <row r="19" spans="1:5" ht="17.100000000000001" customHeight="1" x14ac:dyDescent="0.15">
      <c r="A19" s="229" t="s">
        <v>214</v>
      </c>
      <c r="B19" s="229"/>
      <c r="C19" s="229"/>
      <c r="D19" s="232">
        <v>306358</v>
      </c>
      <c r="E19" s="226"/>
    </row>
    <row r="20" spans="1:5" ht="17.100000000000001" customHeight="1" x14ac:dyDescent="0.15">
      <c r="A20" s="229" t="s">
        <v>215</v>
      </c>
      <c r="B20" s="229"/>
      <c r="C20" s="229"/>
      <c r="D20" s="225">
        <v>102528</v>
      </c>
      <c r="E20" s="226"/>
    </row>
    <row r="21" spans="1:5" ht="17.100000000000001" customHeight="1" x14ac:dyDescent="0.15">
      <c r="A21" s="229" t="s">
        <v>216</v>
      </c>
      <c r="B21" s="229"/>
      <c r="C21" s="229"/>
      <c r="D21" s="225">
        <v>24455</v>
      </c>
      <c r="E21" s="226"/>
    </row>
    <row r="22" spans="1:5" ht="17.100000000000001" customHeight="1" x14ac:dyDescent="0.15">
      <c r="A22" s="229" t="s">
        <v>169</v>
      </c>
      <c r="B22" s="229"/>
      <c r="C22" s="229"/>
      <c r="D22" s="225">
        <v>179374</v>
      </c>
      <c r="E22" s="226"/>
    </row>
    <row r="23" spans="1:5" ht="17.100000000000001" customHeight="1" x14ac:dyDescent="0.15">
      <c r="A23" s="229" t="s">
        <v>217</v>
      </c>
      <c r="B23" s="229"/>
      <c r="C23" s="229"/>
      <c r="D23" s="232">
        <v>6696437</v>
      </c>
      <c r="E23" s="226"/>
    </row>
    <row r="24" spans="1:5" ht="17.100000000000001" customHeight="1" x14ac:dyDescent="0.15">
      <c r="A24" s="229" t="s">
        <v>218</v>
      </c>
      <c r="B24" s="229"/>
      <c r="C24" s="229"/>
      <c r="D24" s="225">
        <v>5142460</v>
      </c>
      <c r="E24" s="226"/>
    </row>
    <row r="25" spans="1:5" ht="17.100000000000001" customHeight="1" x14ac:dyDescent="0.15">
      <c r="A25" s="229" t="s">
        <v>219</v>
      </c>
      <c r="B25" s="229"/>
      <c r="C25" s="229"/>
      <c r="D25" s="225">
        <v>1236084</v>
      </c>
      <c r="E25" s="226"/>
    </row>
    <row r="26" spans="1:5" ht="17.100000000000001" customHeight="1" x14ac:dyDescent="0.15">
      <c r="A26" s="229" t="s">
        <v>181</v>
      </c>
      <c r="B26" s="229"/>
      <c r="C26" s="229"/>
      <c r="D26" s="225">
        <v>317892</v>
      </c>
      <c r="E26" s="226"/>
    </row>
    <row r="27" spans="1:5" ht="17.100000000000001" customHeight="1" x14ac:dyDescent="0.15">
      <c r="A27" s="229" t="s">
        <v>221</v>
      </c>
      <c r="B27" s="229"/>
      <c r="C27" s="229"/>
      <c r="D27" s="225">
        <v>1398476</v>
      </c>
      <c r="E27" s="226"/>
    </row>
    <row r="28" spans="1:5" ht="17.100000000000001" customHeight="1" x14ac:dyDescent="0.15">
      <c r="A28" s="229" t="s">
        <v>222</v>
      </c>
      <c r="B28" s="229"/>
      <c r="C28" s="229"/>
      <c r="D28" s="225">
        <v>1255571</v>
      </c>
      <c r="E28" s="226"/>
    </row>
    <row r="29" spans="1:5" ht="17.100000000000001" customHeight="1" x14ac:dyDescent="0.15">
      <c r="A29" s="229" t="s">
        <v>151</v>
      </c>
      <c r="B29" s="229"/>
      <c r="C29" s="229"/>
      <c r="D29" s="225">
        <v>142905</v>
      </c>
      <c r="E29" s="226"/>
    </row>
    <row r="30" spans="1:5" ht="17.100000000000001" customHeight="1" x14ac:dyDescent="0.15">
      <c r="A30" s="230" t="s">
        <v>223</v>
      </c>
      <c r="B30" s="230"/>
      <c r="C30" s="230"/>
      <c r="D30" s="231">
        <v>10401419</v>
      </c>
      <c r="E30" s="228"/>
    </row>
    <row r="31" spans="1:5" ht="17.100000000000001" customHeight="1" x14ac:dyDescent="0.15">
      <c r="A31" s="229" t="s">
        <v>224</v>
      </c>
      <c r="B31" s="229"/>
      <c r="C31" s="229"/>
      <c r="D31" s="225">
        <v>7475</v>
      </c>
      <c r="E31" s="226"/>
    </row>
    <row r="32" spans="1:5" ht="17.100000000000001" customHeight="1" x14ac:dyDescent="0.15">
      <c r="A32" s="229" t="s">
        <v>225</v>
      </c>
      <c r="B32" s="229"/>
      <c r="C32" s="229"/>
      <c r="D32" s="225" t="s">
        <v>129</v>
      </c>
      <c r="E32" s="226"/>
    </row>
    <row r="33" spans="1:5" ht="17.100000000000001" customHeight="1" x14ac:dyDescent="0.15">
      <c r="A33" s="229" t="s">
        <v>226</v>
      </c>
      <c r="B33" s="229"/>
      <c r="C33" s="229"/>
      <c r="D33" s="225">
        <v>1640</v>
      </c>
      <c r="E33" s="226"/>
    </row>
    <row r="34" spans="1:5" ht="17.100000000000001" customHeight="1" x14ac:dyDescent="0.15">
      <c r="A34" s="229" t="s">
        <v>228</v>
      </c>
      <c r="B34" s="229"/>
      <c r="C34" s="229"/>
      <c r="D34" s="225">
        <v>4500</v>
      </c>
      <c r="E34" s="226"/>
    </row>
    <row r="35" spans="1:5" ht="17.100000000000001" customHeight="1" x14ac:dyDescent="0.15">
      <c r="A35" s="229" t="s">
        <v>151</v>
      </c>
      <c r="B35" s="229"/>
      <c r="C35" s="229"/>
      <c r="D35" s="225">
        <v>1335</v>
      </c>
      <c r="E35" s="226"/>
    </row>
    <row r="36" spans="1:5" ht="17.100000000000001" customHeight="1" x14ac:dyDescent="0.15">
      <c r="A36" s="229" t="s">
        <v>229</v>
      </c>
      <c r="B36" s="229"/>
      <c r="C36" s="229"/>
      <c r="D36" s="225">
        <v>1299</v>
      </c>
      <c r="E36" s="226"/>
    </row>
    <row r="37" spans="1:5" ht="17.100000000000001" customHeight="1" x14ac:dyDescent="0.15">
      <c r="A37" s="229" t="s">
        <v>230</v>
      </c>
      <c r="B37" s="229"/>
      <c r="C37" s="229"/>
      <c r="D37" s="225">
        <v>1299</v>
      </c>
      <c r="E37" s="226"/>
    </row>
    <row r="38" spans="1:5" ht="17.100000000000001" customHeight="1" x14ac:dyDescent="0.15">
      <c r="A38" s="229" t="s">
        <v>151</v>
      </c>
      <c r="B38" s="229"/>
      <c r="C38" s="229"/>
      <c r="D38" s="225">
        <v>0</v>
      </c>
      <c r="E38" s="226"/>
    </row>
    <row r="39" spans="1:5" ht="17.100000000000001" customHeight="1" x14ac:dyDescent="0.15">
      <c r="A39" s="230" t="s">
        <v>128</v>
      </c>
      <c r="B39" s="230"/>
      <c r="C39" s="230"/>
      <c r="D39" s="231">
        <v>10407595</v>
      </c>
      <c r="E39" s="228"/>
    </row>
    <row r="40" spans="1:5" ht="17.100000000000001" customHeight="1" x14ac:dyDescent="0.15">
      <c r="A40" s="128"/>
      <c r="B40" s="128"/>
      <c r="C40" s="128"/>
      <c r="D40" s="128"/>
      <c r="E40" s="128"/>
    </row>
    <row r="41" spans="1:5" x14ac:dyDescent="0.15">
      <c r="A41" s="38" t="s">
        <v>660</v>
      </c>
    </row>
    <row r="42" spans="1:5" x14ac:dyDescent="0.15">
      <c r="A42" s="38" t="s">
        <v>659</v>
      </c>
    </row>
    <row r="43" spans="1:5" x14ac:dyDescent="0.15">
      <c r="A43" s="38"/>
    </row>
  </sheetData>
  <mergeCells count="71">
    <mergeCell ref="A2:E2"/>
    <mergeCell ref="A3:E3"/>
    <mergeCell ref="A4:E4"/>
    <mergeCell ref="A6:C6"/>
    <mergeCell ref="D6:E6"/>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39:C39"/>
    <mergeCell ref="D39:E39"/>
  </mergeCells>
  <phoneticPr fontId="2"/>
  <printOptions horizontalCentered="1"/>
  <pageMargins left="0.3888888888888889" right="0.3888888888888889" top="0.3888888888888889" bottom="0.3888888888888889" header="0.19444444444444445" footer="0.19444444444444445"/>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BBB8-BD0A-4D9A-9A0B-9942D3EACC8B}">
  <sheetPr>
    <pageSetUpPr fitToPage="1"/>
  </sheetPr>
  <dimension ref="A1:E29"/>
  <sheetViews>
    <sheetView workbookViewId="0"/>
  </sheetViews>
  <sheetFormatPr defaultColWidth="8.875" defaultRowHeight="11.25" x14ac:dyDescent="0.15"/>
  <cols>
    <col min="1" max="1" width="30.875" style="136" customWidth="1"/>
    <col min="2" max="7" width="18.875" style="136" customWidth="1"/>
    <col min="8" max="16384" width="8.875" style="136"/>
  </cols>
  <sheetData>
    <row r="1" spans="1:5" ht="17.100000000000001" customHeight="1" x14ac:dyDescent="0.15">
      <c r="E1" s="131" t="s">
        <v>663</v>
      </c>
    </row>
    <row r="2" spans="1:5" ht="21" x14ac:dyDescent="0.15">
      <c r="A2" s="222" t="s">
        <v>700</v>
      </c>
      <c r="B2" s="223"/>
      <c r="C2" s="223"/>
      <c r="D2" s="223"/>
      <c r="E2" s="223"/>
    </row>
    <row r="3" spans="1:5" ht="13.5" x14ac:dyDescent="0.15">
      <c r="A3" s="233" t="s">
        <v>814</v>
      </c>
      <c r="B3" s="234"/>
      <c r="C3" s="234"/>
      <c r="D3" s="234"/>
      <c r="E3" s="234"/>
    </row>
    <row r="4" spans="1:5" ht="13.5" x14ac:dyDescent="0.15">
      <c r="A4" s="233" t="s">
        <v>815</v>
      </c>
      <c r="B4" s="234"/>
      <c r="C4" s="234"/>
      <c r="D4" s="234"/>
      <c r="E4" s="234"/>
    </row>
    <row r="5" spans="1:5" ht="17.100000000000001" customHeight="1" x14ac:dyDescent="0.15">
      <c r="A5" s="130"/>
      <c r="E5" s="129" t="s">
        <v>657</v>
      </c>
    </row>
    <row r="6" spans="1:5" ht="27" customHeight="1" x14ac:dyDescent="0.15">
      <c r="A6" s="141" t="s">
        <v>137</v>
      </c>
      <c r="B6" s="141" t="s">
        <v>42</v>
      </c>
      <c r="C6" s="141" t="s">
        <v>231</v>
      </c>
      <c r="D6" s="141" t="s">
        <v>232</v>
      </c>
      <c r="E6" s="141" t="s">
        <v>305</v>
      </c>
    </row>
    <row r="7" spans="1:5" ht="17.100000000000001" customHeight="1" x14ac:dyDescent="0.15">
      <c r="A7" s="139" t="s">
        <v>233</v>
      </c>
      <c r="B7" s="167">
        <v>14673381</v>
      </c>
      <c r="C7" s="167">
        <v>29029385</v>
      </c>
      <c r="D7" s="167">
        <v>-14356004</v>
      </c>
      <c r="E7" s="167" t="s">
        <v>129</v>
      </c>
    </row>
    <row r="8" spans="1:5" ht="17.100000000000001" customHeight="1" x14ac:dyDescent="0.15">
      <c r="A8" s="137" t="s">
        <v>234</v>
      </c>
      <c r="B8" s="164">
        <v>-10407595</v>
      </c>
      <c r="C8" s="165"/>
      <c r="D8" s="164">
        <v>-10407595</v>
      </c>
      <c r="E8" s="164" t="s">
        <v>129</v>
      </c>
    </row>
    <row r="9" spans="1:5" ht="17.100000000000001" customHeight="1" x14ac:dyDescent="0.15">
      <c r="A9" s="137" t="s">
        <v>235</v>
      </c>
      <c r="B9" s="166">
        <v>10639223</v>
      </c>
      <c r="C9" s="165"/>
      <c r="D9" s="166">
        <v>10639223</v>
      </c>
      <c r="E9" s="164" t="s">
        <v>129</v>
      </c>
    </row>
    <row r="10" spans="1:5" ht="17.100000000000001" customHeight="1" x14ac:dyDescent="0.15">
      <c r="A10" s="137" t="s">
        <v>236</v>
      </c>
      <c r="B10" s="164">
        <v>6737765</v>
      </c>
      <c r="C10" s="165"/>
      <c r="D10" s="164">
        <v>6737765</v>
      </c>
      <c r="E10" s="164" t="s">
        <v>129</v>
      </c>
    </row>
    <row r="11" spans="1:5" ht="17.100000000000001" customHeight="1" x14ac:dyDescent="0.15">
      <c r="A11" s="137" t="s">
        <v>237</v>
      </c>
      <c r="B11" s="164">
        <v>3901457</v>
      </c>
      <c r="C11" s="165"/>
      <c r="D11" s="164">
        <v>3901457</v>
      </c>
      <c r="E11" s="164" t="s">
        <v>129</v>
      </c>
    </row>
    <row r="12" spans="1:5" ht="17.100000000000001" customHeight="1" x14ac:dyDescent="0.15">
      <c r="A12" s="139" t="s">
        <v>238</v>
      </c>
      <c r="B12" s="167">
        <v>231628</v>
      </c>
      <c r="C12" s="168"/>
      <c r="D12" s="167">
        <v>231628</v>
      </c>
      <c r="E12" s="167" t="s">
        <v>129</v>
      </c>
    </row>
    <row r="13" spans="1:5" ht="17.100000000000001" customHeight="1" x14ac:dyDescent="0.15">
      <c r="A13" s="137" t="s">
        <v>239</v>
      </c>
      <c r="B13" s="165"/>
      <c r="C13" s="164">
        <v>-121166</v>
      </c>
      <c r="D13" s="164">
        <v>121166</v>
      </c>
      <c r="E13" s="165"/>
    </row>
    <row r="14" spans="1:5" ht="17.100000000000001" customHeight="1" x14ac:dyDescent="0.15">
      <c r="A14" s="137" t="s">
        <v>240</v>
      </c>
      <c r="B14" s="165"/>
      <c r="C14" s="164">
        <v>1139782</v>
      </c>
      <c r="D14" s="164">
        <v>-1139782</v>
      </c>
      <c r="E14" s="165"/>
    </row>
    <row r="15" spans="1:5" ht="17.100000000000001" customHeight="1" x14ac:dyDescent="0.15">
      <c r="A15" s="137" t="s">
        <v>241</v>
      </c>
      <c r="B15" s="165"/>
      <c r="C15" s="164">
        <v>-1284695</v>
      </c>
      <c r="D15" s="164">
        <v>1284695</v>
      </c>
      <c r="E15" s="165"/>
    </row>
    <row r="16" spans="1:5" ht="17.100000000000001" customHeight="1" x14ac:dyDescent="0.15">
      <c r="A16" s="137" t="s">
        <v>242</v>
      </c>
      <c r="B16" s="165"/>
      <c r="C16" s="164">
        <v>1679093</v>
      </c>
      <c r="D16" s="164">
        <v>-1679093</v>
      </c>
      <c r="E16" s="165"/>
    </row>
    <row r="17" spans="1:5" ht="17.100000000000001" customHeight="1" x14ac:dyDescent="0.15">
      <c r="A17" s="137" t="s">
        <v>243</v>
      </c>
      <c r="B17" s="165"/>
      <c r="C17" s="164">
        <v>-1655346</v>
      </c>
      <c r="D17" s="164">
        <v>1655346</v>
      </c>
      <c r="E17" s="165"/>
    </row>
    <row r="18" spans="1:5" ht="17.100000000000001" customHeight="1" x14ac:dyDescent="0.15">
      <c r="A18" s="137" t="s">
        <v>244</v>
      </c>
      <c r="B18" s="164">
        <v>239</v>
      </c>
      <c r="C18" s="164">
        <v>239</v>
      </c>
      <c r="D18" s="165"/>
      <c r="E18" s="165"/>
    </row>
    <row r="19" spans="1:5" ht="17.100000000000001" customHeight="1" x14ac:dyDescent="0.15">
      <c r="A19" s="137" t="s">
        <v>245</v>
      </c>
      <c r="B19" s="164">
        <v>1613</v>
      </c>
      <c r="C19" s="164">
        <v>1613</v>
      </c>
      <c r="D19" s="165"/>
      <c r="E19" s="165"/>
    </row>
    <row r="20" spans="1:5" ht="17.100000000000001" customHeight="1" x14ac:dyDescent="0.15">
      <c r="A20" s="137" t="s">
        <v>306</v>
      </c>
      <c r="B20" s="165"/>
      <c r="C20" s="165"/>
      <c r="D20" s="164" t="s">
        <v>129</v>
      </c>
      <c r="E20" s="164" t="s">
        <v>129</v>
      </c>
    </row>
    <row r="21" spans="1:5" ht="17.100000000000001" customHeight="1" x14ac:dyDescent="0.15">
      <c r="A21" s="137" t="s">
        <v>307</v>
      </c>
      <c r="B21" s="165"/>
      <c r="C21" s="165"/>
      <c r="D21" s="164" t="s">
        <v>129</v>
      </c>
      <c r="E21" s="164" t="s">
        <v>129</v>
      </c>
    </row>
    <row r="22" spans="1:5" ht="17.100000000000001" customHeight="1" x14ac:dyDescent="0.15">
      <c r="A22" s="137" t="s">
        <v>308</v>
      </c>
      <c r="B22" s="164" t="s">
        <v>129</v>
      </c>
      <c r="C22" s="164" t="s">
        <v>129</v>
      </c>
      <c r="D22" s="164" t="s">
        <v>129</v>
      </c>
      <c r="E22" s="164" t="s">
        <v>129</v>
      </c>
    </row>
    <row r="23" spans="1:5" ht="17.100000000000001" customHeight="1" x14ac:dyDescent="0.15">
      <c r="A23" s="137" t="s">
        <v>246</v>
      </c>
      <c r="B23" s="164">
        <v>-2002702</v>
      </c>
      <c r="C23" s="164">
        <v>141592</v>
      </c>
      <c r="D23" s="164">
        <v>-2144294</v>
      </c>
      <c r="E23" s="165"/>
    </row>
    <row r="24" spans="1:5" ht="17.100000000000001" customHeight="1" x14ac:dyDescent="0.15">
      <c r="A24" s="139" t="s">
        <v>247</v>
      </c>
      <c r="B24" s="167">
        <v>-1769222</v>
      </c>
      <c r="C24" s="167">
        <v>22278</v>
      </c>
      <c r="D24" s="167">
        <v>-1791500</v>
      </c>
      <c r="E24" s="167" t="s">
        <v>129</v>
      </c>
    </row>
    <row r="25" spans="1:5" ht="17.100000000000001" customHeight="1" x14ac:dyDescent="0.15">
      <c r="A25" s="139" t="s">
        <v>248</v>
      </c>
      <c r="B25" s="169">
        <v>12904159</v>
      </c>
      <c r="C25" s="169">
        <v>29051664</v>
      </c>
      <c r="D25" s="167">
        <v>-16147504</v>
      </c>
      <c r="E25" s="167" t="s">
        <v>129</v>
      </c>
    </row>
    <row r="26" spans="1:5" ht="17.100000000000001" customHeight="1" x14ac:dyDescent="0.15">
      <c r="A26" s="128"/>
      <c r="B26" s="128"/>
      <c r="C26" s="128"/>
      <c r="D26" s="128"/>
      <c r="E26" s="128"/>
    </row>
    <row r="27" spans="1:5" x14ac:dyDescent="0.15">
      <c r="A27" s="38" t="s">
        <v>660</v>
      </c>
    </row>
    <row r="28" spans="1:5" x14ac:dyDescent="0.15">
      <c r="A28" s="38" t="s">
        <v>659</v>
      </c>
    </row>
    <row r="29" spans="1:5" x14ac:dyDescent="0.15">
      <c r="A29" s="38"/>
    </row>
  </sheetData>
  <mergeCells count="3">
    <mergeCell ref="A2:E2"/>
    <mergeCell ref="A3:E3"/>
    <mergeCell ref="A4:E4"/>
  </mergeCells>
  <phoneticPr fontId="2"/>
  <printOptions horizontalCentered="1"/>
  <pageMargins left="0.3888888888888889" right="0.3888888888888889" top="0.3888888888888889" bottom="0.3888888888888889" header="0.19444444444444445" footer="0.19444444444444445"/>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58A5B-BBB3-4276-874E-F6FF08C637DA}">
  <sheetPr>
    <pageSetUpPr fitToPage="1"/>
  </sheetPr>
  <dimension ref="A1:E62"/>
  <sheetViews>
    <sheetView topLeftCell="A37" workbookViewId="0">
      <selection activeCell="F48" sqref="F48:F49"/>
    </sheetView>
  </sheetViews>
  <sheetFormatPr defaultColWidth="8.875" defaultRowHeight="11.25" x14ac:dyDescent="0.15"/>
  <cols>
    <col min="1" max="1" width="42.875" style="136" customWidth="1"/>
    <col min="2" max="3" width="8.875" style="136" hidden="1" customWidth="1"/>
    <col min="4" max="4" width="10.875" style="136" customWidth="1"/>
    <col min="5" max="5" width="15.875" style="136" customWidth="1"/>
    <col min="6" max="7" width="30.875" style="136" customWidth="1"/>
    <col min="8" max="16384" width="8.875" style="136"/>
  </cols>
  <sheetData>
    <row r="1" spans="1:5" ht="17.100000000000001" customHeight="1" x14ac:dyDescent="0.15">
      <c r="E1" s="131" t="s">
        <v>664</v>
      </c>
    </row>
    <row r="2" spans="1:5" ht="21" x14ac:dyDescent="0.15">
      <c r="A2" s="222" t="s">
        <v>701</v>
      </c>
      <c r="B2" s="223"/>
      <c r="C2" s="223"/>
      <c r="D2" s="223"/>
      <c r="E2" s="223"/>
    </row>
    <row r="3" spans="1:5" ht="13.5" x14ac:dyDescent="0.15">
      <c r="A3" s="233" t="s">
        <v>814</v>
      </c>
      <c r="B3" s="234"/>
      <c r="C3" s="234"/>
      <c r="D3" s="234"/>
      <c r="E3" s="234"/>
    </row>
    <row r="4" spans="1:5" ht="13.5" x14ac:dyDescent="0.15">
      <c r="A4" s="233" t="s">
        <v>815</v>
      </c>
      <c r="B4" s="234"/>
      <c r="C4" s="234"/>
      <c r="D4" s="234"/>
      <c r="E4" s="234"/>
    </row>
    <row r="5" spans="1:5" ht="17.100000000000001" customHeight="1" x14ac:dyDescent="0.15">
      <c r="A5" s="130"/>
      <c r="E5" s="129" t="s">
        <v>657</v>
      </c>
    </row>
    <row r="6" spans="1:5" ht="27" customHeight="1" x14ac:dyDescent="0.15">
      <c r="A6" s="235" t="s">
        <v>137</v>
      </c>
      <c r="B6" s="235"/>
      <c r="C6" s="235"/>
      <c r="D6" s="235" t="s">
        <v>113</v>
      </c>
      <c r="E6" s="235"/>
    </row>
    <row r="7" spans="1:5" ht="17.100000000000001" customHeight="1" x14ac:dyDescent="0.15">
      <c r="A7" s="229" t="s">
        <v>249</v>
      </c>
      <c r="B7" s="229"/>
      <c r="C7" s="229"/>
      <c r="D7" s="226"/>
      <c r="E7" s="226"/>
    </row>
    <row r="8" spans="1:5" ht="17.100000000000001" customHeight="1" x14ac:dyDescent="0.15">
      <c r="A8" s="229" t="s">
        <v>250</v>
      </c>
      <c r="B8" s="229"/>
      <c r="C8" s="229"/>
      <c r="D8" s="225">
        <v>10692078</v>
      </c>
      <c r="E8" s="226"/>
    </row>
    <row r="9" spans="1:5" ht="17.100000000000001" customHeight="1" x14ac:dyDescent="0.15">
      <c r="A9" s="229" t="s">
        <v>251</v>
      </c>
      <c r="B9" s="229"/>
      <c r="C9" s="229"/>
      <c r="D9" s="225">
        <v>3995641</v>
      </c>
      <c r="E9" s="226"/>
    </row>
    <row r="10" spans="1:5" ht="17.100000000000001" customHeight="1" x14ac:dyDescent="0.15">
      <c r="A10" s="229" t="s">
        <v>252</v>
      </c>
      <c r="B10" s="229"/>
      <c r="C10" s="229"/>
      <c r="D10" s="225">
        <v>1745671</v>
      </c>
      <c r="E10" s="226"/>
    </row>
    <row r="11" spans="1:5" ht="17.100000000000001" customHeight="1" x14ac:dyDescent="0.15">
      <c r="A11" s="229" t="s">
        <v>253</v>
      </c>
      <c r="B11" s="229"/>
      <c r="C11" s="229"/>
      <c r="D11" s="225">
        <v>1974295</v>
      </c>
      <c r="E11" s="226"/>
    </row>
    <row r="12" spans="1:5" ht="17.100000000000001" customHeight="1" x14ac:dyDescent="0.15">
      <c r="A12" s="229" t="s">
        <v>254</v>
      </c>
      <c r="B12" s="229"/>
      <c r="C12" s="229"/>
      <c r="D12" s="225">
        <v>102528</v>
      </c>
      <c r="E12" s="226"/>
    </row>
    <row r="13" spans="1:5" ht="17.100000000000001" customHeight="1" x14ac:dyDescent="0.15">
      <c r="A13" s="229" t="s">
        <v>255</v>
      </c>
      <c r="B13" s="229"/>
      <c r="C13" s="229"/>
      <c r="D13" s="225">
        <v>173147</v>
      </c>
      <c r="E13" s="226"/>
    </row>
    <row r="14" spans="1:5" ht="17.100000000000001" customHeight="1" x14ac:dyDescent="0.15">
      <c r="A14" s="229" t="s">
        <v>256</v>
      </c>
      <c r="B14" s="229"/>
      <c r="C14" s="229"/>
      <c r="D14" s="232">
        <v>6696437</v>
      </c>
      <c r="E14" s="226"/>
    </row>
    <row r="15" spans="1:5" ht="17.100000000000001" customHeight="1" x14ac:dyDescent="0.15">
      <c r="A15" s="229" t="s">
        <v>257</v>
      </c>
      <c r="B15" s="229"/>
      <c r="C15" s="229"/>
      <c r="D15" s="225">
        <v>5142460</v>
      </c>
      <c r="E15" s="226"/>
    </row>
    <row r="16" spans="1:5" ht="17.100000000000001" customHeight="1" x14ac:dyDescent="0.15">
      <c r="A16" s="229" t="s">
        <v>258</v>
      </c>
      <c r="B16" s="229"/>
      <c r="C16" s="229"/>
      <c r="D16" s="225">
        <v>1236084</v>
      </c>
      <c r="E16" s="226"/>
    </row>
    <row r="17" spans="1:5" ht="17.100000000000001" customHeight="1" x14ac:dyDescent="0.15">
      <c r="A17" s="229" t="s">
        <v>255</v>
      </c>
      <c r="B17" s="229"/>
      <c r="C17" s="229"/>
      <c r="D17" s="225">
        <v>317892</v>
      </c>
      <c r="E17" s="226"/>
    </row>
    <row r="18" spans="1:5" ht="17.100000000000001" customHeight="1" x14ac:dyDescent="0.15">
      <c r="A18" s="229" t="s">
        <v>260</v>
      </c>
      <c r="B18" s="229"/>
      <c r="C18" s="229"/>
      <c r="D18" s="232">
        <v>11537709</v>
      </c>
      <c r="E18" s="226"/>
    </row>
    <row r="19" spans="1:5" ht="17.100000000000001" customHeight="1" x14ac:dyDescent="0.15">
      <c r="A19" s="229" t="s">
        <v>261</v>
      </c>
      <c r="B19" s="229"/>
      <c r="C19" s="229"/>
      <c r="D19" s="225">
        <v>6505457</v>
      </c>
      <c r="E19" s="226"/>
    </row>
    <row r="20" spans="1:5" ht="17.100000000000001" customHeight="1" x14ac:dyDescent="0.15">
      <c r="A20" s="229" t="s">
        <v>262</v>
      </c>
      <c r="B20" s="229"/>
      <c r="C20" s="229"/>
      <c r="D20" s="225">
        <v>3673089</v>
      </c>
      <c r="E20" s="226"/>
    </row>
    <row r="21" spans="1:5" ht="17.100000000000001" customHeight="1" x14ac:dyDescent="0.15">
      <c r="A21" s="229" t="s">
        <v>263</v>
      </c>
      <c r="B21" s="229"/>
      <c r="C21" s="229"/>
      <c r="D21" s="225">
        <v>1226035</v>
      </c>
      <c r="E21" s="226"/>
    </row>
    <row r="22" spans="1:5" ht="17.100000000000001" customHeight="1" x14ac:dyDescent="0.15">
      <c r="A22" s="229" t="s">
        <v>264</v>
      </c>
      <c r="B22" s="229"/>
      <c r="C22" s="229"/>
      <c r="D22" s="225">
        <v>133129</v>
      </c>
      <c r="E22" s="226"/>
    </row>
    <row r="23" spans="1:5" ht="17.100000000000001" customHeight="1" x14ac:dyDescent="0.15">
      <c r="A23" s="229" t="s">
        <v>265</v>
      </c>
      <c r="B23" s="229"/>
      <c r="C23" s="229"/>
      <c r="D23" s="225">
        <v>1335</v>
      </c>
      <c r="E23" s="226"/>
    </row>
    <row r="24" spans="1:5" ht="17.100000000000001" customHeight="1" x14ac:dyDescent="0.15">
      <c r="A24" s="229" t="s">
        <v>266</v>
      </c>
      <c r="B24" s="229"/>
      <c r="C24" s="229"/>
      <c r="D24" s="225" t="s">
        <v>129</v>
      </c>
      <c r="E24" s="226"/>
    </row>
    <row r="25" spans="1:5" ht="17.100000000000001" customHeight="1" x14ac:dyDescent="0.15">
      <c r="A25" s="229" t="s">
        <v>267</v>
      </c>
      <c r="B25" s="229"/>
      <c r="C25" s="229"/>
      <c r="D25" s="225">
        <v>1335</v>
      </c>
      <c r="E25" s="226"/>
    </row>
    <row r="26" spans="1:5" ht="17.100000000000001" customHeight="1" x14ac:dyDescent="0.15">
      <c r="A26" s="229" t="s">
        <v>268</v>
      </c>
      <c r="B26" s="229"/>
      <c r="C26" s="229"/>
      <c r="D26" s="225">
        <v>0</v>
      </c>
      <c r="E26" s="226"/>
    </row>
    <row r="27" spans="1:5" ht="17.100000000000001" customHeight="1" x14ac:dyDescent="0.15">
      <c r="A27" s="230" t="s">
        <v>269</v>
      </c>
      <c r="B27" s="230"/>
      <c r="C27" s="230"/>
      <c r="D27" s="227">
        <v>844297</v>
      </c>
      <c r="E27" s="228"/>
    </row>
    <row r="28" spans="1:5" ht="17.100000000000001" customHeight="1" x14ac:dyDescent="0.15">
      <c r="A28" s="229" t="s">
        <v>270</v>
      </c>
      <c r="B28" s="229"/>
      <c r="C28" s="229"/>
      <c r="D28" s="226"/>
      <c r="E28" s="226"/>
    </row>
    <row r="29" spans="1:5" ht="17.100000000000001" customHeight="1" x14ac:dyDescent="0.15">
      <c r="A29" s="229" t="s">
        <v>271</v>
      </c>
      <c r="B29" s="229"/>
      <c r="C29" s="229"/>
      <c r="D29" s="225">
        <v>2601867</v>
      </c>
      <c r="E29" s="226"/>
    </row>
    <row r="30" spans="1:5" ht="17.100000000000001" customHeight="1" x14ac:dyDescent="0.15">
      <c r="A30" s="229" t="s">
        <v>272</v>
      </c>
      <c r="B30" s="229"/>
      <c r="C30" s="229"/>
      <c r="D30" s="225">
        <v>1141389</v>
      </c>
      <c r="E30" s="226"/>
    </row>
    <row r="31" spans="1:5" ht="17.100000000000001" customHeight="1" x14ac:dyDescent="0.15">
      <c r="A31" s="229" t="s">
        <v>273</v>
      </c>
      <c r="B31" s="229"/>
      <c r="C31" s="229"/>
      <c r="D31" s="225">
        <v>1456848</v>
      </c>
      <c r="E31" s="226"/>
    </row>
    <row r="32" spans="1:5" ht="17.100000000000001" customHeight="1" x14ac:dyDescent="0.15">
      <c r="A32" s="229" t="s">
        <v>274</v>
      </c>
      <c r="B32" s="229"/>
      <c r="C32" s="229"/>
      <c r="D32" s="225" t="s">
        <v>129</v>
      </c>
      <c r="E32" s="226"/>
    </row>
    <row r="33" spans="1:5" ht="17.100000000000001" customHeight="1" x14ac:dyDescent="0.15">
      <c r="A33" s="229" t="s">
        <v>275</v>
      </c>
      <c r="B33" s="229"/>
      <c r="C33" s="229"/>
      <c r="D33" s="225">
        <v>3630</v>
      </c>
      <c r="E33" s="226"/>
    </row>
    <row r="34" spans="1:5" ht="17.100000000000001" customHeight="1" x14ac:dyDescent="0.15">
      <c r="A34" s="229" t="s">
        <v>267</v>
      </c>
      <c r="B34" s="229"/>
      <c r="C34" s="229"/>
      <c r="D34" s="225" t="s">
        <v>129</v>
      </c>
      <c r="E34" s="226"/>
    </row>
    <row r="35" spans="1:5" ht="17.100000000000001" customHeight="1" x14ac:dyDescent="0.15">
      <c r="A35" s="229" t="s">
        <v>276</v>
      </c>
      <c r="B35" s="229"/>
      <c r="C35" s="229"/>
      <c r="D35" s="232">
        <v>1980160</v>
      </c>
      <c r="E35" s="226"/>
    </row>
    <row r="36" spans="1:5" ht="17.100000000000001" customHeight="1" x14ac:dyDescent="0.15">
      <c r="A36" s="229" t="s">
        <v>262</v>
      </c>
      <c r="B36" s="229"/>
      <c r="C36" s="229"/>
      <c r="D36" s="225">
        <v>244692</v>
      </c>
      <c r="E36" s="226"/>
    </row>
    <row r="37" spans="1:5" ht="17.100000000000001" customHeight="1" x14ac:dyDescent="0.15">
      <c r="A37" s="229" t="s">
        <v>277</v>
      </c>
      <c r="B37" s="229"/>
      <c r="C37" s="229"/>
      <c r="D37" s="225">
        <v>1429847</v>
      </c>
      <c r="E37" s="226"/>
    </row>
    <row r="38" spans="1:5" ht="17.100000000000001" customHeight="1" x14ac:dyDescent="0.15">
      <c r="A38" s="229" t="s">
        <v>278</v>
      </c>
      <c r="B38" s="229"/>
      <c r="C38" s="229"/>
      <c r="D38" s="225">
        <v>7677</v>
      </c>
      <c r="E38" s="226"/>
    </row>
    <row r="39" spans="1:5" ht="17.100000000000001" customHeight="1" x14ac:dyDescent="0.15">
      <c r="A39" s="229" t="s">
        <v>279</v>
      </c>
      <c r="B39" s="229"/>
      <c r="C39" s="229"/>
      <c r="D39" s="225">
        <v>1299</v>
      </c>
      <c r="E39" s="226"/>
    </row>
    <row r="40" spans="1:5" ht="17.100000000000001" customHeight="1" x14ac:dyDescent="0.15">
      <c r="A40" s="229" t="s">
        <v>264</v>
      </c>
      <c r="B40" s="229"/>
      <c r="C40" s="229"/>
      <c r="D40" s="225">
        <v>296646</v>
      </c>
      <c r="E40" s="226"/>
    </row>
    <row r="41" spans="1:5" ht="17.100000000000001" customHeight="1" x14ac:dyDescent="0.15">
      <c r="A41" s="230" t="s">
        <v>280</v>
      </c>
      <c r="B41" s="230"/>
      <c r="C41" s="230"/>
      <c r="D41" s="227">
        <v>-621708</v>
      </c>
      <c r="E41" s="228"/>
    </row>
    <row r="42" spans="1:5" ht="17.100000000000001" customHeight="1" x14ac:dyDescent="0.15">
      <c r="A42" s="229" t="s">
        <v>281</v>
      </c>
      <c r="B42" s="229"/>
      <c r="C42" s="229"/>
      <c r="D42" s="226"/>
      <c r="E42" s="226"/>
    </row>
    <row r="43" spans="1:5" ht="17.100000000000001" customHeight="1" x14ac:dyDescent="0.15">
      <c r="A43" s="229" t="s">
        <v>282</v>
      </c>
      <c r="B43" s="229"/>
      <c r="C43" s="229"/>
      <c r="D43" s="225">
        <v>1228072</v>
      </c>
      <c r="E43" s="226"/>
    </row>
    <row r="44" spans="1:5" ht="17.100000000000001" customHeight="1" x14ac:dyDescent="0.15">
      <c r="A44" s="229" t="s">
        <v>310</v>
      </c>
      <c r="B44" s="229"/>
      <c r="C44" s="229"/>
      <c r="D44" s="225">
        <v>1228072</v>
      </c>
      <c r="E44" s="226"/>
    </row>
    <row r="45" spans="1:5" ht="17.100000000000001" customHeight="1" x14ac:dyDescent="0.15">
      <c r="A45" s="229" t="s">
        <v>267</v>
      </c>
      <c r="B45" s="229"/>
      <c r="C45" s="229"/>
      <c r="D45" s="225" t="s">
        <v>129</v>
      </c>
      <c r="E45" s="226"/>
    </row>
    <row r="46" spans="1:5" ht="17.100000000000001" customHeight="1" x14ac:dyDescent="0.15">
      <c r="A46" s="229" t="s">
        <v>284</v>
      </c>
      <c r="B46" s="229"/>
      <c r="C46" s="229"/>
      <c r="D46" s="225">
        <v>734444</v>
      </c>
      <c r="E46" s="226"/>
    </row>
    <row r="47" spans="1:5" ht="17.100000000000001" customHeight="1" x14ac:dyDescent="0.15">
      <c r="A47" s="229" t="s">
        <v>311</v>
      </c>
      <c r="B47" s="229"/>
      <c r="C47" s="229"/>
      <c r="D47" s="225">
        <v>734444</v>
      </c>
      <c r="E47" s="226"/>
    </row>
    <row r="48" spans="1:5" ht="17.100000000000001" customHeight="1" x14ac:dyDescent="0.15">
      <c r="A48" s="229" t="s">
        <v>264</v>
      </c>
      <c r="B48" s="229"/>
      <c r="C48" s="229"/>
      <c r="D48" s="225" t="s">
        <v>129</v>
      </c>
      <c r="E48" s="226"/>
    </row>
    <row r="49" spans="1:5" ht="17.100000000000001" customHeight="1" x14ac:dyDescent="0.15">
      <c r="A49" s="230" t="s">
        <v>286</v>
      </c>
      <c r="B49" s="230"/>
      <c r="C49" s="230"/>
      <c r="D49" s="231">
        <v>-493628</v>
      </c>
      <c r="E49" s="228"/>
    </row>
    <row r="50" spans="1:5" ht="17.100000000000001" customHeight="1" x14ac:dyDescent="0.15">
      <c r="A50" s="230" t="s">
        <v>287</v>
      </c>
      <c r="B50" s="230"/>
      <c r="C50" s="230"/>
      <c r="D50" s="231">
        <v>-271039</v>
      </c>
      <c r="E50" s="228"/>
    </row>
    <row r="51" spans="1:5" ht="17.100000000000001" customHeight="1" x14ac:dyDescent="0.15">
      <c r="A51" s="230" t="s">
        <v>288</v>
      </c>
      <c r="B51" s="230"/>
      <c r="C51" s="230"/>
      <c r="D51" s="231">
        <v>2181706</v>
      </c>
      <c r="E51" s="228"/>
    </row>
    <row r="52" spans="1:5" ht="17.100000000000001" customHeight="1" x14ac:dyDescent="0.15">
      <c r="A52" s="229" t="s">
        <v>312</v>
      </c>
      <c r="B52" s="229"/>
      <c r="C52" s="229"/>
      <c r="D52" s="225" t="s">
        <v>129</v>
      </c>
      <c r="E52" s="226"/>
    </row>
    <row r="53" spans="1:5" ht="17.100000000000001" customHeight="1" x14ac:dyDescent="0.15">
      <c r="A53" s="230" t="s">
        <v>289</v>
      </c>
      <c r="B53" s="230"/>
      <c r="C53" s="230"/>
      <c r="D53" s="231">
        <v>1910667</v>
      </c>
      <c r="E53" s="228"/>
    </row>
    <row r="55" spans="1:5" ht="17.100000000000001" customHeight="1" x14ac:dyDescent="0.15">
      <c r="A55" s="230" t="s">
        <v>290</v>
      </c>
      <c r="B55" s="230"/>
      <c r="C55" s="230"/>
      <c r="D55" s="231">
        <v>13531</v>
      </c>
      <c r="E55" s="228"/>
    </row>
    <row r="56" spans="1:5" ht="17.100000000000001" customHeight="1" x14ac:dyDescent="0.15">
      <c r="A56" s="230" t="s">
        <v>291</v>
      </c>
      <c r="B56" s="230"/>
      <c r="C56" s="230"/>
      <c r="D56" s="231">
        <v>-1415</v>
      </c>
      <c r="E56" s="228"/>
    </row>
    <row r="57" spans="1:5" ht="17.100000000000001" customHeight="1" x14ac:dyDescent="0.15">
      <c r="A57" s="230" t="s">
        <v>292</v>
      </c>
      <c r="B57" s="230"/>
      <c r="C57" s="230"/>
      <c r="D57" s="231">
        <v>12116</v>
      </c>
      <c r="E57" s="228"/>
    </row>
    <row r="58" spans="1:5" ht="17.100000000000001" customHeight="1" x14ac:dyDescent="0.15">
      <c r="A58" s="230" t="s">
        <v>293</v>
      </c>
      <c r="B58" s="230"/>
      <c r="C58" s="230"/>
      <c r="D58" s="231">
        <v>1922783</v>
      </c>
      <c r="E58" s="228"/>
    </row>
    <row r="59" spans="1:5" ht="17.100000000000001" customHeight="1" x14ac:dyDescent="0.15">
      <c r="A59" s="128"/>
      <c r="B59" s="128"/>
      <c r="C59" s="128"/>
      <c r="D59" s="128"/>
      <c r="E59" s="128"/>
    </row>
    <row r="60" spans="1:5" x14ac:dyDescent="0.15">
      <c r="A60" s="38" t="s">
        <v>660</v>
      </c>
    </row>
    <row r="61" spans="1:5" x14ac:dyDescent="0.15">
      <c r="A61" s="38" t="s">
        <v>659</v>
      </c>
    </row>
    <row r="62" spans="1:5" x14ac:dyDescent="0.15">
      <c r="A62" s="38"/>
    </row>
  </sheetData>
  <mergeCells count="107">
    <mergeCell ref="D7:E7"/>
    <mergeCell ref="D8:E8"/>
    <mergeCell ref="D55:E55"/>
    <mergeCell ref="D56:E56"/>
    <mergeCell ref="D57:E57"/>
    <mergeCell ref="D58:E58"/>
    <mergeCell ref="A13:C13"/>
    <mergeCell ref="D13:E13"/>
    <mergeCell ref="A2:E2"/>
    <mergeCell ref="A3:E3"/>
    <mergeCell ref="A4:E4"/>
    <mergeCell ref="A6:C6"/>
    <mergeCell ref="D6:E6"/>
    <mergeCell ref="A7:C7"/>
    <mergeCell ref="A8:C8"/>
    <mergeCell ref="A9:C9"/>
    <mergeCell ref="D9:E9"/>
    <mergeCell ref="A10:C10"/>
    <mergeCell ref="D10:E10"/>
    <mergeCell ref="A11:C11"/>
    <mergeCell ref="D11:E11"/>
    <mergeCell ref="A12:C12"/>
    <mergeCell ref="D12:E12"/>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39:C39"/>
    <mergeCell ref="D39:E39"/>
    <mergeCell ref="A40:C40"/>
    <mergeCell ref="D40:E40"/>
    <mergeCell ref="A41:C41"/>
    <mergeCell ref="D41:E41"/>
    <mergeCell ref="A42:C42"/>
    <mergeCell ref="D42:E42"/>
    <mergeCell ref="A43:C43"/>
    <mergeCell ref="D43:E43"/>
    <mergeCell ref="A44:C44"/>
    <mergeCell ref="D44:E44"/>
    <mergeCell ref="A45:C45"/>
    <mergeCell ref="D45:E45"/>
    <mergeCell ref="A46:C46"/>
    <mergeCell ref="D46:E46"/>
    <mergeCell ref="A47:C47"/>
    <mergeCell ref="D47:E47"/>
    <mergeCell ref="A48:C48"/>
    <mergeCell ref="D48:E48"/>
    <mergeCell ref="A58:C58"/>
    <mergeCell ref="A49:C49"/>
    <mergeCell ref="D49:E49"/>
    <mergeCell ref="A50:C50"/>
    <mergeCell ref="D50:E50"/>
    <mergeCell ref="A51:C51"/>
    <mergeCell ref="D51:E51"/>
    <mergeCell ref="A52:C52"/>
    <mergeCell ref="D52:E52"/>
    <mergeCell ref="A55:C55"/>
    <mergeCell ref="A56:C56"/>
    <mergeCell ref="A57:C57"/>
    <mergeCell ref="A53:C53"/>
    <mergeCell ref="D53:E53"/>
  </mergeCells>
  <phoneticPr fontId="2"/>
  <printOptions horizontalCentered="1"/>
  <pageMargins left="0.3888888888888889" right="0.3888888888888889" top="0.3888888888888889" bottom="0.3888888888888889" header="0.19444444444444445" footer="0.19444444444444445"/>
  <pageSetup paperSize="9" scale="8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74"/>
  <sheetViews>
    <sheetView topLeftCell="A49" workbookViewId="0">
      <selection activeCell="D45" sqref="D45"/>
    </sheetView>
  </sheetViews>
  <sheetFormatPr defaultColWidth="8.875" defaultRowHeight="11.25" x14ac:dyDescent="0.15"/>
  <cols>
    <col min="1" max="1" width="30.875" style="55" customWidth="1"/>
    <col min="2" max="4" width="18.875" style="55" customWidth="1"/>
    <col min="5" max="5" width="23.875" style="55" customWidth="1"/>
    <col min="6" max="7" width="18.875" style="55" customWidth="1"/>
    <col min="8" max="16384" width="8.875" style="55"/>
  </cols>
  <sheetData>
    <row r="1" spans="1:5" ht="14.25" x14ac:dyDescent="0.15">
      <c r="A1" s="305" t="s">
        <v>441</v>
      </c>
      <c r="B1" s="306"/>
      <c r="C1" s="306"/>
      <c r="D1" s="306"/>
      <c r="E1" s="306"/>
    </row>
    <row r="2" spans="1:5" ht="14.25" customHeight="1" x14ac:dyDescent="0.15"/>
    <row r="3" spans="1:5" ht="14.25" customHeight="1" x14ac:dyDescent="0.15">
      <c r="A3" s="38" t="s">
        <v>378</v>
      </c>
    </row>
    <row r="4" spans="1:5" ht="14.25" customHeight="1" x14ac:dyDescent="0.15">
      <c r="A4" s="38"/>
    </row>
    <row r="5" spans="1:5" ht="14.25" customHeight="1" x14ac:dyDescent="0.15">
      <c r="A5" s="38" t="s">
        <v>379</v>
      </c>
    </row>
    <row r="6" spans="1:5" ht="14.25" customHeight="1" x14ac:dyDescent="0.15">
      <c r="A6" s="38" t="s">
        <v>412</v>
      </c>
    </row>
    <row r="7" spans="1:5" ht="14.25" customHeight="1" x14ac:dyDescent="0.15">
      <c r="A7" s="38" t="s">
        <v>413</v>
      </c>
    </row>
    <row r="8" spans="1:5" ht="14.25" customHeight="1" x14ac:dyDescent="0.15">
      <c r="A8" s="38"/>
    </row>
    <row r="9" spans="1:5" ht="14.25" customHeight="1" x14ac:dyDescent="0.15">
      <c r="A9" s="38" t="s">
        <v>380</v>
      </c>
    </row>
    <row r="10" spans="1:5" ht="14.25" customHeight="1" x14ac:dyDescent="0.15">
      <c r="A10" s="38" t="s">
        <v>381</v>
      </c>
    </row>
    <row r="11" spans="1:5" ht="14.25" customHeight="1" x14ac:dyDescent="0.15">
      <c r="A11" s="38" t="s">
        <v>382</v>
      </c>
    </row>
    <row r="12" spans="1:5" ht="14.25" customHeight="1" x14ac:dyDescent="0.15">
      <c r="A12" s="38"/>
    </row>
    <row r="13" spans="1:5" ht="14.25" customHeight="1" x14ac:dyDescent="0.15">
      <c r="A13" s="38" t="s">
        <v>383</v>
      </c>
    </row>
    <row r="14" spans="1:5" ht="14.25" customHeight="1" x14ac:dyDescent="0.15">
      <c r="A14" s="38" t="s">
        <v>384</v>
      </c>
    </row>
    <row r="15" spans="1:5" ht="14.25" customHeight="1" x14ac:dyDescent="0.15">
      <c r="A15" s="38" t="s">
        <v>414</v>
      </c>
    </row>
    <row r="16" spans="1:5" ht="14.25" customHeight="1" x14ac:dyDescent="0.15">
      <c r="A16" s="38" t="s">
        <v>385</v>
      </c>
    </row>
    <row r="17" spans="1:1" ht="14.25" customHeight="1" x14ac:dyDescent="0.15">
      <c r="A17" s="38" t="s">
        <v>414</v>
      </c>
    </row>
    <row r="18" spans="1:1" ht="14.25" customHeight="1" x14ac:dyDescent="0.15">
      <c r="A18" s="38"/>
    </row>
    <row r="19" spans="1:1" ht="14.25" customHeight="1" x14ac:dyDescent="0.15">
      <c r="A19" s="38" t="s">
        <v>386</v>
      </c>
    </row>
    <row r="20" spans="1:1" ht="14.25" customHeight="1" x14ac:dyDescent="0.15">
      <c r="A20" s="38" t="s">
        <v>387</v>
      </c>
    </row>
    <row r="21" spans="1:1" ht="14.25" customHeight="1" x14ac:dyDescent="0.15">
      <c r="A21" s="38" t="s">
        <v>415</v>
      </c>
    </row>
    <row r="22" spans="1:1" s="134" customFormat="1" ht="14.25" customHeight="1" x14ac:dyDescent="0.15">
      <c r="A22" s="38" t="s">
        <v>388</v>
      </c>
    </row>
    <row r="23" spans="1:1" s="134" customFormat="1" ht="14.25" customHeight="1" x14ac:dyDescent="0.15">
      <c r="A23" s="38" t="s">
        <v>682</v>
      </c>
    </row>
    <row r="24" spans="1:1" s="134" customFormat="1" ht="14.25" customHeight="1" x14ac:dyDescent="0.15">
      <c r="A24" s="38" t="s">
        <v>683</v>
      </c>
    </row>
    <row r="25" spans="1:1" ht="14.25" customHeight="1" x14ac:dyDescent="0.15">
      <c r="A25" s="38" t="s">
        <v>613</v>
      </c>
    </row>
    <row r="26" spans="1:1" ht="14.25" customHeight="1" x14ac:dyDescent="0.15">
      <c r="A26" s="38" t="s">
        <v>416</v>
      </c>
    </row>
    <row r="27" spans="1:1" ht="14.25" customHeight="1" x14ac:dyDescent="0.15">
      <c r="A27" s="38" t="s">
        <v>447</v>
      </c>
    </row>
    <row r="28" spans="1:1" ht="14.25" customHeight="1" x14ac:dyDescent="0.15">
      <c r="A28" s="38" t="s">
        <v>442</v>
      </c>
    </row>
    <row r="29" spans="1:1" ht="14.25" customHeight="1" x14ac:dyDescent="0.15">
      <c r="A29" s="38" t="s">
        <v>294</v>
      </c>
    </row>
    <row r="30" spans="1:1" ht="14.25" customHeight="1" x14ac:dyDescent="0.15">
      <c r="A30" s="38" t="s">
        <v>389</v>
      </c>
    </row>
    <row r="31" spans="1:1" ht="14.25" customHeight="1" x14ac:dyDescent="0.15">
      <c r="A31" s="38" t="s">
        <v>445</v>
      </c>
    </row>
    <row r="32" spans="1:1" ht="14.25" customHeight="1" x14ac:dyDescent="0.15">
      <c r="A32" s="38" t="s">
        <v>446</v>
      </c>
    </row>
    <row r="33" spans="1:1" ht="14.25" customHeight="1" x14ac:dyDescent="0.15">
      <c r="A33" s="38"/>
    </row>
    <row r="34" spans="1:1" ht="14.25" customHeight="1" x14ac:dyDescent="0.15">
      <c r="A34" s="38" t="s">
        <v>390</v>
      </c>
    </row>
    <row r="35" spans="1:1" ht="14.25" customHeight="1" x14ac:dyDescent="0.15">
      <c r="A35" s="38" t="s">
        <v>417</v>
      </c>
    </row>
    <row r="36" spans="1:1" ht="14.25" customHeight="1" x14ac:dyDescent="0.15">
      <c r="A36" s="38" t="s">
        <v>418</v>
      </c>
    </row>
    <row r="37" spans="1:1" ht="14.25" customHeight="1" x14ac:dyDescent="0.15">
      <c r="A37" s="38"/>
    </row>
    <row r="38" spans="1:1" ht="14.25" customHeight="1" x14ac:dyDescent="0.15">
      <c r="A38" s="38" t="s">
        <v>391</v>
      </c>
    </row>
    <row r="39" spans="1:1" ht="14.25" customHeight="1" x14ac:dyDescent="0.15">
      <c r="A39" s="38" t="s">
        <v>392</v>
      </c>
    </row>
    <row r="40" spans="1:1" ht="14.25" customHeight="1" x14ac:dyDescent="0.15">
      <c r="A40" s="38" t="s">
        <v>419</v>
      </c>
    </row>
    <row r="41" spans="1:1" ht="14.25" customHeight="1" x14ac:dyDescent="0.15">
      <c r="A41" s="38" t="s">
        <v>900</v>
      </c>
    </row>
    <row r="42" spans="1:1" ht="14.25" customHeight="1" x14ac:dyDescent="0.15">
      <c r="A42" s="38" t="s">
        <v>443</v>
      </c>
    </row>
    <row r="43" spans="1:1" ht="14.25" customHeight="1" x14ac:dyDescent="0.15">
      <c r="A43" s="38" t="s">
        <v>444</v>
      </c>
    </row>
    <row r="44" spans="1:1" ht="14.25" customHeight="1" x14ac:dyDescent="0.15">
      <c r="A44" s="38"/>
    </row>
    <row r="45" spans="1:1" ht="14.25" customHeight="1" x14ac:dyDescent="0.15">
      <c r="A45" s="38" t="s">
        <v>395</v>
      </c>
    </row>
    <row r="46" spans="1:1" ht="14.25" customHeight="1" x14ac:dyDescent="0.15">
      <c r="A46" s="38"/>
    </row>
    <row r="47" spans="1:1" ht="14.25" customHeight="1" x14ac:dyDescent="0.15">
      <c r="A47" s="38" t="s">
        <v>436</v>
      </c>
    </row>
    <row r="48" spans="1:1" ht="14.25" customHeight="1" x14ac:dyDescent="0.15">
      <c r="A48" s="38"/>
    </row>
    <row r="49" spans="1:1" ht="14.25" customHeight="1" x14ac:dyDescent="0.15">
      <c r="A49" s="38" t="s">
        <v>396</v>
      </c>
    </row>
    <row r="50" spans="1:1" ht="14.25" customHeight="1" x14ac:dyDescent="0.15">
      <c r="A50" s="38"/>
    </row>
    <row r="51" spans="1:1" ht="14.25" customHeight="1" x14ac:dyDescent="0.15">
      <c r="A51" s="38" t="s">
        <v>436</v>
      </c>
    </row>
    <row r="52" spans="1:1" ht="14.25" customHeight="1" x14ac:dyDescent="0.15">
      <c r="A52" s="38"/>
    </row>
    <row r="53" spans="1:1" ht="14.25" customHeight="1" x14ac:dyDescent="0.15">
      <c r="A53" s="38" t="s">
        <v>397</v>
      </c>
    </row>
    <row r="54" spans="1:1" ht="14.25" customHeight="1" x14ac:dyDescent="0.15">
      <c r="A54" s="38"/>
    </row>
    <row r="55" spans="1:1" ht="14.25" customHeight="1" x14ac:dyDescent="0.15">
      <c r="A55" s="38" t="s">
        <v>436</v>
      </c>
    </row>
    <row r="56" spans="1:1" ht="14.25" customHeight="1" x14ac:dyDescent="0.15">
      <c r="A56" s="38"/>
    </row>
    <row r="57" spans="1:1" ht="14.25" customHeight="1" x14ac:dyDescent="0.15">
      <c r="A57" s="38" t="s">
        <v>398</v>
      </c>
    </row>
    <row r="58" spans="1:1" ht="14.25" customHeight="1" x14ac:dyDescent="0.15">
      <c r="A58" s="38"/>
    </row>
    <row r="59" spans="1:1" ht="14.25" customHeight="1" x14ac:dyDescent="0.15">
      <c r="A59" s="38" t="s">
        <v>399</v>
      </c>
    </row>
    <row r="60" spans="1:1" ht="14.25" customHeight="1" x14ac:dyDescent="0.15">
      <c r="A60" s="38" t="s">
        <v>424</v>
      </c>
    </row>
    <row r="61" spans="1:1" ht="14.25" customHeight="1" x14ac:dyDescent="0.15">
      <c r="A61" s="38" t="s">
        <v>684</v>
      </c>
    </row>
    <row r="62" spans="1:1" ht="14.25" customHeight="1" x14ac:dyDescent="0.15">
      <c r="A62" s="38" t="s">
        <v>685</v>
      </c>
    </row>
    <row r="63" spans="1:1" ht="14.25" customHeight="1" x14ac:dyDescent="0.15">
      <c r="A63" s="38" t="s">
        <v>686</v>
      </c>
    </row>
    <row r="64" spans="1:1" ht="14.25" customHeight="1" x14ac:dyDescent="0.15">
      <c r="A64" s="38" t="s">
        <v>687</v>
      </c>
    </row>
    <row r="65" spans="1:1" ht="14.25" customHeight="1" x14ac:dyDescent="0.15">
      <c r="A65" s="38" t="s">
        <v>688</v>
      </c>
    </row>
    <row r="66" spans="1:1" ht="14.25" customHeight="1" x14ac:dyDescent="0.15">
      <c r="A66" s="38" t="s">
        <v>867</v>
      </c>
    </row>
    <row r="67" spans="1:1" ht="14.25" customHeight="1" x14ac:dyDescent="0.15">
      <c r="A67" s="38" t="s">
        <v>689</v>
      </c>
    </row>
    <row r="68" spans="1:1" ht="14.25" customHeight="1" x14ac:dyDescent="0.15">
      <c r="A68" s="38"/>
    </row>
    <row r="69" spans="1:1" ht="14.25" customHeight="1" x14ac:dyDescent="0.15">
      <c r="A69" s="38" t="s">
        <v>690</v>
      </c>
    </row>
    <row r="70" spans="1:1" ht="14.25" customHeight="1" x14ac:dyDescent="0.15">
      <c r="A70" s="38" t="s">
        <v>425</v>
      </c>
    </row>
    <row r="71" spans="1:1" ht="14.25" customHeight="1" x14ac:dyDescent="0.15">
      <c r="A71" s="38" t="s">
        <v>426</v>
      </c>
    </row>
    <row r="72" spans="1:1" ht="14.25" customHeight="1" x14ac:dyDescent="0.15">
      <c r="A72" s="38"/>
    </row>
    <row r="73" spans="1:1" ht="14.25" customHeight="1" x14ac:dyDescent="0.15">
      <c r="A73" s="38" t="s">
        <v>691</v>
      </c>
    </row>
    <row r="74" spans="1:1" ht="14.25" customHeight="1" x14ac:dyDescent="0.15">
      <c r="A74" s="38" t="s">
        <v>692</v>
      </c>
    </row>
  </sheetData>
  <mergeCells count="1">
    <mergeCell ref="A1:E1"/>
  </mergeCells>
  <phoneticPr fontId="2"/>
  <printOptions horizontalCentered="1"/>
  <pageMargins left="0.39370078740157483" right="0.39370078740157483" top="0.39370078740157483" bottom="0.19685039370078741" header="0.19685039370078741" footer="0.19685039370078741"/>
  <pageSetup paperSize="9" scale="7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N44"/>
  <sheetViews>
    <sheetView view="pageBreakPreview" topLeftCell="A3" zoomScale="60" zoomScaleNormal="100" workbookViewId="0">
      <selection activeCell="F3" sqref="F3"/>
    </sheetView>
  </sheetViews>
  <sheetFormatPr defaultRowHeight="13.5" x14ac:dyDescent="0.15"/>
  <cols>
    <col min="1" max="1" width="0.875" customWidth="1"/>
    <col min="2" max="2" width="3.75" customWidth="1"/>
    <col min="3" max="3" width="16.75" customWidth="1"/>
    <col min="4" max="12" width="15.125" customWidth="1"/>
    <col min="13" max="13" width="0.625" customWidth="1"/>
    <col min="14" max="14" width="0.375" customWidth="1"/>
    <col min="16" max="16" width="11.75" bestFit="1" customWidth="1"/>
  </cols>
  <sheetData>
    <row r="1" spans="2:12" ht="29.25" customHeight="1" x14ac:dyDescent="0.15">
      <c r="B1" s="49" t="s">
        <v>296</v>
      </c>
      <c r="C1" s="1"/>
      <c r="D1" s="2"/>
      <c r="E1" s="2"/>
      <c r="F1" s="2"/>
      <c r="G1" s="2"/>
      <c r="H1" s="2"/>
      <c r="I1" s="2"/>
      <c r="J1" s="44" t="s">
        <v>658</v>
      </c>
      <c r="K1" s="44"/>
      <c r="L1" s="2"/>
    </row>
    <row r="2" spans="2:12" ht="37.5" customHeight="1" x14ac:dyDescent="0.15">
      <c r="B2" s="275" t="s">
        <v>0</v>
      </c>
      <c r="C2" s="275"/>
      <c r="D2" s="41" t="s">
        <v>1</v>
      </c>
      <c r="E2" s="41" t="s">
        <v>2</v>
      </c>
      <c r="F2" s="41" t="s">
        <v>3</v>
      </c>
      <c r="G2" s="41" t="s">
        <v>4</v>
      </c>
      <c r="H2" s="41" t="s">
        <v>5</v>
      </c>
      <c r="I2" s="42" t="s">
        <v>6</v>
      </c>
      <c r="J2" s="43" t="s">
        <v>7</v>
      </c>
      <c r="K2" s="181"/>
      <c r="L2" s="6"/>
    </row>
    <row r="3" spans="2:12" ht="14.1" customHeight="1" x14ac:dyDescent="0.15">
      <c r="B3" s="265" t="s">
        <v>8</v>
      </c>
      <c r="C3" s="265"/>
      <c r="D3" s="194">
        <v>24888723</v>
      </c>
      <c r="E3" s="194">
        <v>384578</v>
      </c>
      <c r="F3" s="194">
        <v>110700</v>
      </c>
      <c r="G3" s="194">
        <v>25162600</v>
      </c>
      <c r="H3" s="194">
        <v>15985332</v>
      </c>
      <c r="I3" s="194">
        <v>414753</v>
      </c>
      <c r="J3" s="197">
        <v>9177268</v>
      </c>
      <c r="K3" s="182"/>
      <c r="L3" s="6"/>
    </row>
    <row r="4" spans="2:12" ht="14.1" customHeight="1" x14ac:dyDescent="0.15">
      <c r="B4" s="265" t="s">
        <v>9</v>
      </c>
      <c r="C4" s="265"/>
      <c r="D4" s="194">
        <v>2509594</v>
      </c>
      <c r="E4" s="194">
        <v>0</v>
      </c>
      <c r="F4" s="194">
        <v>0</v>
      </c>
      <c r="G4" s="194">
        <v>2509594</v>
      </c>
      <c r="H4" s="194">
        <v>0</v>
      </c>
      <c r="I4" s="194">
        <v>0</v>
      </c>
      <c r="J4" s="197">
        <v>2509594</v>
      </c>
      <c r="K4" s="182"/>
      <c r="L4" s="6"/>
    </row>
    <row r="5" spans="2:12" ht="14.1" customHeight="1" x14ac:dyDescent="0.15">
      <c r="B5" s="264" t="s">
        <v>10</v>
      </c>
      <c r="C5" s="264"/>
      <c r="D5" s="194">
        <v>0</v>
      </c>
      <c r="E5" s="194">
        <v>0</v>
      </c>
      <c r="F5" s="194">
        <v>0</v>
      </c>
      <c r="G5" s="194">
        <v>0</v>
      </c>
      <c r="H5" s="194">
        <v>0</v>
      </c>
      <c r="I5" s="194">
        <v>0</v>
      </c>
      <c r="J5" s="197">
        <v>0</v>
      </c>
      <c r="K5" s="182"/>
      <c r="L5" s="6"/>
    </row>
    <row r="6" spans="2:12" ht="14.1" customHeight="1" x14ac:dyDescent="0.15">
      <c r="B6" s="264" t="s">
        <v>11</v>
      </c>
      <c r="C6" s="264"/>
      <c r="D6" s="194">
        <v>20194570</v>
      </c>
      <c r="E6" s="194">
        <v>311873</v>
      </c>
      <c r="F6" s="194">
        <v>8739</v>
      </c>
      <c r="G6" s="194">
        <v>20497704</v>
      </c>
      <c r="H6" s="194">
        <v>14310658</v>
      </c>
      <c r="I6" s="194">
        <v>379696</v>
      </c>
      <c r="J6" s="197">
        <v>6187046</v>
      </c>
      <c r="K6" s="182"/>
      <c r="L6" s="6"/>
    </row>
    <row r="7" spans="2:12" ht="14.1" customHeight="1" x14ac:dyDescent="0.15">
      <c r="B7" s="265" t="s">
        <v>12</v>
      </c>
      <c r="C7" s="265"/>
      <c r="D7" s="194">
        <v>2076162</v>
      </c>
      <c r="E7" s="194">
        <v>41520</v>
      </c>
      <c r="F7" s="194">
        <v>0</v>
      </c>
      <c r="G7" s="194">
        <v>2117682</v>
      </c>
      <c r="H7" s="194">
        <v>1674674</v>
      </c>
      <c r="I7" s="194">
        <v>35057</v>
      </c>
      <c r="J7" s="197">
        <v>443008</v>
      </c>
      <c r="K7" s="182"/>
      <c r="L7" s="6"/>
    </row>
    <row r="8" spans="2:12" ht="14.1" customHeight="1" x14ac:dyDescent="0.15">
      <c r="B8" s="270" t="s">
        <v>13</v>
      </c>
      <c r="C8" s="270"/>
      <c r="D8" s="194">
        <v>0</v>
      </c>
      <c r="E8" s="194">
        <v>0</v>
      </c>
      <c r="F8" s="194">
        <v>0</v>
      </c>
      <c r="G8" s="194">
        <v>0</v>
      </c>
      <c r="H8" s="194">
        <v>0</v>
      </c>
      <c r="I8" s="194">
        <v>0</v>
      </c>
      <c r="J8" s="197">
        <v>0</v>
      </c>
      <c r="K8" s="182"/>
      <c r="L8" s="6"/>
    </row>
    <row r="9" spans="2:12" ht="14.1" customHeight="1" x14ac:dyDescent="0.15">
      <c r="B9" s="269" t="s">
        <v>14</v>
      </c>
      <c r="C9" s="269"/>
      <c r="D9" s="194">
        <v>0</v>
      </c>
      <c r="E9" s="194">
        <v>0</v>
      </c>
      <c r="F9" s="194">
        <v>0</v>
      </c>
      <c r="G9" s="194">
        <v>0</v>
      </c>
      <c r="H9" s="194">
        <v>0</v>
      </c>
      <c r="I9" s="194">
        <v>0</v>
      </c>
      <c r="J9" s="197">
        <v>0</v>
      </c>
      <c r="K9" s="182"/>
      <c r="L9" s="6"/>
    </row>
    <row r="10" spans="2:12" ht="14.1" customHeight="1" x14ac:dyDescent="0.15">
      <c r="B10" s="270" t="s">
        <v>15</v>
      </c>
      <c r="C10" s="270"/>
      <c r="D10" s="194">
        <v>0</v>
      </c>
      <c r="E10" s="194">
        <v>0</v>
      </c>
      <c r="F10" s="194">
        <v>0</v>
      </c>
      <c r="G10" s="194">
        <v>0</v>
      </c>
      <c r="H10" s="194">
        <v>0</v>
      </c>
      <c r="I10" s="194">
        <v>0</v>
      </c>
      <c r="J10" s="197">
        <v>0</v>
      </c>
      <c r="K10" s="182"/>
      <c r="L10" s="6"/>
    </row>
    <row r="11" spans="2:12" ht="14.1" customHeight="1" x14ac:dyDescent="0.15">
      <c r="B11" s="264" t="s">
        <v>16</v>
      </c>
      <c r="C11" s="264"/>
      <c r="D11" s="194">
        <v>0</v>
      </c>
      <c r="E11" s="194">
        <v>0</v>
      </c>
      <c r="F11" s="194">
        <v>0</v>
      </c>
      <c r="G11" s="194">
        <v>0</v>
      </c>
      <c r="H11" s="194">
        <v>0</v>
      </c>
      <c r="I11" s="194">
        <v>0</v>
      </c>
      <c r="J11" s="197">
        <v>0</v>
      </c>
      <c r="K11" s="182"/>
      <c r="L11" s="6"/>
    </row>
    <row r="12" spans="2:12" ht="14.1" customHeight="1" x14ac:dyDescent="0.15">
      <c r="B12" s="264" t="s">
        <v>17</v>
      </c>
      <c r="C12" s="264"/>
      <c r="D12" s="194">
        <v>108396</v>
      </c>
      <c r="E12" s="194">
        <v>31185</v>
      </c>
      <c r="F12" s="194">
        <v>101961</v>
      </c>
      <c r="G12" s="194">
        <v>37620</v>
      </c>
      <c r="H12" s="194">
        <v>0</v>
      </c>
      <c r="I12" s="194">
        <v>0</v>
      </c>
      <c r="J12" s="197">
        <v>37620</v>
      </c>
      <c r="K12" s="182"/>
      <c r="L12" s="6"/>
    </row>
    <row r="13" spans="2:12" ht="14.1" customHeight="1" x14ac:dyDescent="0.15">
      <c r="B13" s="278" t="s">
        <v>18</v>
      </c>
      <c r="C13" s="278"/>
      <c r="D13" s="198">
        <v>38775191</v>
      </c>
      <c r="E13" s="198">
        <v>3937291</v>
      </c>
      <c r="F13" s="198">
        <v>5351933</v>
      </c>
      <c r="G13" s="194">
        <v>37360550</v>
      </c>
      <c r="H13" s="198">
        <v>24464457</v>
      </c>
      <c r="I13" s="198">
        <v>438351</v>
      </c>
      <c r="J13" s="197">
        <v>12896093</v>
      </c>
      <c r="K13" s="182"/>
      <c r="L13" s="6"/>
    </row>
    <row r="14" spans="2:12" ht="14.1" customHeight="1" x14ac:dyDescent="0.15">
      <c r="B14" s="265" t="s">
        <v>19</v>
      </c>
      <c r="C14" s="265"/>
      <c r="D14" s="194">
        <v>237323</v>
      </c>
      <c r="E14" s="194">
        <v>14977</v>
      </c>
      <c r="F14" s="194">
        <v>15667</v>
      </c>
      <c r="G14" s="194">
        <v>236633</v>
      </c>
      <c r="H14" s="194">
        <v>0</v>
      </c>
      <c r="I14" s="194">
        <v>0</v>
      </c>
      <c r="J14" s="197">
        <v>236633</v>
      </c>
      <c r="K14" s="182"/>
      <c r="L14" s="6"/>
    </row>
    <row r="15" spans="2:12" ht="14.1" customHeight="1" x14ac:dyDescent="0.15">
      <c r="B15" s="264" t="s">
        <v>20</v>
      </c>
      <c r="C15" s="264"/>
      <c r="D15" s="194">
        <v>1223352</v>
      </c>
      <c r="E15" s="194">
        <v>161589</v>
      </c>
      <c r="F15" s="194">
        <v>1090740</v>
      </c>
      <c r="G15" s="194">
        <v>294201</v>
      </c>
      <c r="H15" s="194">
        <v>89719</v>
      </c>
      <c r="I15" s="194">
        <v>7467</v>
      </c>
      <c r="J15" s="197">
        <v>204482</v>
      </c>
      <c r="K15" s="182"/>
      <c r="L15" s="6"/>
    </row>
    <row r="16" spans="2:12" ht="14.1" customHeight="1" x14ac:dyDescent="0.15">
      <c r="B16" s="265" t="s">
        <v>12</v>
      </c>
      <c r="C16" s="265"/>
      <c r="D16" s="194">
        <v>37182924</v>
      </c>
      <c r="E16" s="194">
        <v>3700214</v>
      </c>
      <c r="F16" s="194">
        <v>4237386</v>
      </c>
      <c r="G16" s="194">
        <v>36645752</v>
      </c>
      <c r="H16" s="194">
        <v>24374738</v>
      </c>
      <c r="I16" s="194">
        <v>430884</v>
      </c>
      <c r="J16" s="197">
        <v>12271014</v>
      </c>
      <c r="K16" s="182"/>
      <c r="L16" s="6"/>
    </row>
    <row r="17" spans="2:13" ht="14.1" customHeight="1" x14ac:dyDescent="0.15">
      <c r="B17" s="265" t="s">
        <v>16</v>
      </c>
      <c r="C17" s="265"/>
      <c r="D17" s="194">
        <v>0</v>
      </c>
      <c r="E17" s="194">
        <v>0</v>
      </c>
      <c r="F17" s="194">
        <v>0</v>
      </c>
      <c r="G17" s="194">
        <v>0</v>
      </c>
      <c r="H17" s="194">
        <v>0</v>
      </c>
      <c r="I17" s="194">
        <v>0</v>
      </c>
      <c r="J17" s="197">
        <v>0</v>
      </c>
      <c r="K17" s="182"/>
      <c r="L17" s="6"/>
    </row>
    <row r="18" spans="2:13" ht="14.1" customHeight="1" x14ac:dyDescent="0.15">
      <c r="B18" s="264" t="s">
        <v>17</v>
      </c>
      <c r="C18" s="264"/>
      <c r="D18" s="194">
        <v>131593</v>
      </c>
      <c r="E18" s="194">
        <v>60511</v>
      </c>
      <c r="F18" s="194">
        <v>8140</v>
      </c>
      <c r="G18" s="194">
        <v>183964</v>
      </c>
      <c r="H18" s="194">
        <v>0</v>
      </c>
      <c r="I18" s="194">
        <v>0</v>
      </c>
      <c r="J18" s="197">
        <v>183964</v>
      </c>
      <c r="K18" s="182"/>
      <c r="L18" s="6"/>
    </row>
    <row r="19" spans="2:13" ht="14.1" customHeight="1" x14ac:dyDescent="0.15">
      <c r="B19" s="265" t="s">
        <v>21</v>
      </c>
      <c r="C19" s="265"/>
      <c r="D19" s="194">
        <v>2652149</v>
      </c>
      <c r="E19" s="194">
        <v>416418</v>
      </c>
      <c r="F19" s="194">
        <v>129830</v>
      </c>
      <c r="G19" s="194">
        <v>2938737</v>
      </c>
      <c r="H19" s="194">
        <v>1991596</v>
      </c>
      <c r="I19" s="194">
        <v>164108</v>
      </c>
      <c r="J19" s="197">
        <v>947141</v>
      </c>
      <c r="K19" s="182"/>
      <c r="L19" s="6"/>
    </row>
    <row r="20" spans="2:13" ht="14.1" customHeight="1" x14ac:dyDescent="0.15">
      <c r="B20" s="276" t="s">
        <v>22</v>
      </c>
      <c r="C20" s="277"/>
      <c r="D20" s="198">
        <v>66316063</v>
      </c>
      <c r="E20" s="198">
        <v>4738288</v>
      </c>
      <c r="F20" s="198">
        <v>5592464</v>
      </c>
      <c r="G20" s="198">
        <v>65461887</v>
      </c>
      <c r="H20" s="198">
        <v>42441385</v>
      </c>
      <c r="I20" s="198">
        <v>1017212</v>
      </c>
      <c r="J20" s="198">
        <v>23020502</v>
      </c>
      <c r="K20" s="183"/>
      <c r="L20" s="6"/>
    </row>
    <row r="21" spans="2:13" ht="12" customHeight="1" x14ac:dyDescent="0.15">
      <c r="C21" s="47"/>
      <c r="D21" s="7"/>
      <c r="E21" s="7"/>
      <c r="F21" s="7"/>
      <c r="G21" s="7"/>
      <c r="H21" s="7"/>
      <c r="I21" s="7"/>
    </row>
    <row r="22" spans="2:13" ht="29.25" customHeight="1" x14ac:dyDescent="0.15">
      <c r="B22" s="40" t="s">
        <v>297</v>
      </c>
      <c r="C22" s="8"/>
      <c r="D22" s="7"/>
      <c r="E22" s="7"/>
      <c r="F22" s="7"/>
      <c r="G22" s="7"/>
      <c r="H22" s="7"/>
      <c r="I22" s="7"/>
      <c r="L22" s="45" t="s">
        <v>658</v>
      </c>
    </row>
    <row r="23" spans="2:13" ht="12.95" customHeight="1" x14ac:dyDescent="0.15">
      <c r="B23" s="275" t="s">
        <v>0</v>
      </c>
      <c r="C23" s="275"/>
      <c r="D23" s="275" t="s">
        <v>23</v>
      </c>
      <c r="E23" s="275" t="s">
        <v>24</v>
      </c>
      <c r="F23" s="275" t="s">
        <v>25</v>
      </c>
      <c r="G23" s="275" t="s">
        <v>26</v>
      </c>
      <c r="H23" s="275" t="s">
        <v>27</v>
      </c>
      <c r="I23" s="275" t="s">
        <v>28</v>
      </c>
      <c r="J23" s="275" t="s">
        <v>29</v>
      </c>
      <c r="K23" s="307" t="s">
        <v>784</v>
      </c>
      <c r="L23" s="275" t="s">
        <v>30</v>
      </c>
    </row>
    <row r="24" spans="2:13" ht="12.95" customHeight="1" x14ac:dyDescent="0.15">
      <c r="B24" s="275"/>
      <c r="C24" s="275"/>
      <c r="D24" s="275"/>
      <c r="E24" s="275"/>
      <c r="F24" s="275"/>
      <c r="G24" s="275"/>
      <c r="H24" s="275"/>
      <c r="I24" s="275"/>
      <c r="J24" s="275"/>
      <c r="K24" s="308"/>
      <c r="L24" s="275"/>
    </row>
    <row r="25" spans="2:13" ht="14.1" customHeight="1" x14ac:dyDescent="0.15">
      <c r="B25" s="273" t="s">
        <v>8</v>
      </c>
      <c r="C25" s="274"/>
      <c r="D25" s="215">
        <v>1038407</v>
      </c>
      <c r="E25" s="215">
        <v>5311054</v>
      </c>
      <c r="F25" s="215">
        <v>70672</v>
      </c>
      <c r="G25" s="215">
        <v>1197709</v>
      </c>
      <c r="H25" s="215">
        <v>934990</v>
      </c>
      <c r="I25" s="215">
        <v>428191</v>
      </c>
      <c r="J25" s="215">
        <v>195365</v>
      </c>
      <c r="K25" s="215">
        <v>880</v>
      </c>
      <c r="L25" s="216">
        <v>9177268</v>
      </c>
      <c r="M25">
        <v>9348212</v>
      </c>
    </row>
    <row r="26" spans="2:13" ht="14.1" customHeight="1" x14ac:dyDescent="0.15">
      <c r="B26" s="264" t="s">
        <v>19</v>
      </c>
      <c r="C26" s="264"/>
      <c r="D26" s="217">
        <v>311330</v>
      </c>
      <c r="E26" s="217">
        <v>1469077</v>
      </c>
      <c r="F26" s="217">
        <v>67429</v>
      </c>
      <c r="G26" s="217">
        <v>205350</v>
      </c>
      <c r="H26" s="217">
        <v>322241</v>
      </c>
      <c r="I26" s="217">
        <v>53430</v>
      </c>
      <c r="J26" s="217">
        <v>80737</v>
      </c>
      <c r="K26" s="217">
        <v>0</v>
      </c>
      <c r="L26" s="216">
        <v>2509594</v>
      </c>
      <c r="M26">
        <v>2265259</v>
      </c>
    </row>
    <row r="27" spans="2:13" ht="14.1" customHeight="1" x14ac:dyDescent="0.15">
      <c r="B27" s="264" t="s">
        <v>10</v>
      </c>
      <c r="C27" s="264"/>
      <c r="D27" s="215">
        <v>0</v>
      </c>
      <c r="E27" s="215">
        <v>0</v>
      </c>
      <c r="F27" s="215">
        <v>0</v>
      </c>
      <c r="G27" s="215">
        <v>0</v>
      </c>
      <c r="H27" s="215">
        <v>0</v>
      </c>
      <c r="I27" s="215">
        <v>0</v>
      </c>
      <c r="J27" s="215">
        <v>0</v>
      </c>
      <c r="K27" s="215">
        <v>0</v>
      </c>
      <c r="L27" s="216">
        <v>0</v>
      </c>
      <c r="M27">
        <v>0</v>
      </c>
    </row>
    <row r="28" spans="2:13" ht="14.1" customHeight="1" x14ac:dyDescent="0.15">
      <c r="B28" s="265" t="s">
        <v>11</v>
      </c>
      <c r="C28" s="265"/>
      <c r="D28" s="217">
        <v>720642</v>
      </c>
      <c r="E28" s="217">
        <v>3685213</v>
      </c>
      <c r="F28" s="217">
        <v>3242</v>
      </c>
      <c r="G28" s="217">
        <v>694662</v>
      </c>
      <c r="H28" s="217">
        <v>593898</v>
      </c>
      <c r="I28" s="217">
        <v>374761</v>
      </c>
      <c r="J28" s="217">
        <v>114628</v>
      </c>
      <c r="K28" s="217">
        <v>0</v>
      </c>
      <c r="L28" s="216">
        <v>6187046</v>
      </c>
      <c r="M28">
        <v>6634284</v>
      </c>
    </row>
    <row r="29" spans="2:13" ht="14.1" customHeight="1" x14ac:dyDescent="0.15">
      <c r="B29" s="264" t="s">
        <v>12</v>
      </c>
      <c r="C29" s="264"/>
      <c r="D29" s="217">
        <v>0</v>
      </c>
      <c r="E29" s="217">
        <v>125577</v>
      </c>
      <c r="F29" s="217">
        <v>0</v>
      </c>
      <c r="G29" s="215">
        <v>297698</v>
      </c>
      <c r="H29" s="217">
        <v>18851</v>
      </c>
      <c r="I29" s="217">
        <v>0</v>
      </c>
      <c r="J29" s="215">
        <v>0</v>
      </c>
      <c r="K29" s="215">
        <v>880</v>
      </c>
      <c r="L29" s="216">
        <v>443008</v>
      </c>
      <c r="M29">
        <v>442234</v>
      </c>
    </row>
    <row r="30" spans="2:13" ht="14.1" customHeight="1" x14ac:dyDescent="0.15">
      <c r="B30" s="270" t="s">
        <v>13</v>
      </c>
      <c r="C30" s="270"/>
      <c r="D30" s="215">
        <v>0</v>
      </c>
      <c r="E30" s="215">
        <v>0</v>
      </c>
      <c r="F30" s="215">
        <v>0</v>
      </c>
      <c r="G30" s="215">
        <v>0</v>
      </c>
      <c r="H30" s="215">
        <v>0</v>
      </c>
      <c r="I30" s="215">
        <v>0</v>
      </c>
      <c r="J30" s="215">
        <v>0</v>
      </c>
      <c r="K30" s="215">
        <v>0</v>
      </c>
      <c r="L30" s="216">
        <v>0</v>
      </c>
      <c r="M30">
        <v>0</v>
      </c>
    </row>
    <row r="31" spans="2:13" ht="14.1" customHeight="1" x14ac:dyDescent="0.15">
      <c r="B31" s="269" t="s">
        <v>14</v>
      </c>
      <c r="C31" s="269"/>
      <c r="D31" s="215">
        <v>0</v>
      </c>
      <c r="E31" s="215">
        <v>0</v>
      </c>
      <c r="F31" s="215">
        <v>0</v>
      </c>
      <c r="G31" s="215">
        <v>0</v>
      </c>
      <c r="H31" s="215">
        <v>0</v>
      </c>
      <c r="I31" s="215">
        <v>0</v>
      </c>
      <c r="J31" s="215">
        <v>0</v>
      </c>
      <c r="K31" s="215">
        <v>0</v>
      </c>
      <c r="L31" s="216">
        <v>0</v>
      </c>
      <c r="M31">
        <v>0</v>
      </c>
    </row>
    <row r="32" spans="2:13" ht="14.1" customHeight="1" x14ac:dyDescent="0.15">
      <c r="B32" s="270" t="s">
        <v>15</v>
      </c>
      <c r="C32" s="270"/>
      <c r="D32" s="215">
        <v>0</v>
      </c>
      <c r="E32" s="215">
        <v>0</v>
      </c>
      <c r="F32" s="215">
        <v>0</v>
      </c>
      <c r="G32" s="215">
        <v>0</v>
      </c>
      <c r="H32" s="215">
        <v>0</v>
      </c>
      <c r="I32" s="215">
        <v>0</v>
      </c>
      <c r="J32" s="215">
        <v>0</v>
      </c>
      <c r="K32" s="215">
        <v>0</v>
      </c>
      <c r="L32" s="216">
        <v>0</v>
      </c>
      <c r="M32">
        <v>0</v>
      </c>
    </row>
    <row r="33" spans="2:14" ht="14.1" customHeight="1" x14ac:dyDescent="0.15">
      <c r="B33" s="264" t="s">
        <v>16</v>
      </c>
      <c r="C33" s="264"/>
      <c r="D33" s="215">
        <v>0</v>
      </c>
      <c r="E33" s="215">
        <v>0</v>
      </c>
      <c r="F33" s="217">
        <v>0</v>
      </c>
      <c r="G33" s="215">
        <v>0</v>
      </c>
      <c r="H33" s="215">
        <v>0</v>
      </c>
      <c r="I33" s="215">
        <v>0</v>
      </c>
      <c r="J33" s="215">
        <v>0</v>
      </c>
      <c r="K33" s="215">
        <v>0</v>
      </c>
      <c r="L33" s="216">
        <v>0</v>
      </c>
      <c r="M33">
        <v>0</v>
      </c>
    </row>
    <row r="34" spans="2:14" ht="14.1" customHeight="1" x14ac:dyDescent="0.15">
      <c r="B34" s="264" t="s">
        <v>17</v>
      </c>
      <c r="C34" s="264"/>
      <c r="D34" s="215">
        <v>6435</v>
      </c>
      <c r="E34" s="215">
        <v>31185</v>
      </c>
      <c r="F34" s="215">
        <v>0</v>
      </c>
      <c r="G34" s="215">
        <v>0</v>
      </c>
      <c r="H34" s="215">
        <v>0</v>
      </c>
      <c r="I34" s="215">
        <v>0</v>
      </c>
      <c r="J34" s="215">
        <v>0</v>
      </c>
      <c r="K34" s="215">
        <v>0</v>
      </c>
      <c r="L34" s="216">
        <v>37620</v>
      </c>
      <c r="M34">
        <v>6435</v>
      </c>
    </row>
    <row r="35" spans="2:14" ht="14.1" customHeight="1" x14ac:dyDescent="0.15">
      <c r="B35" s="271" t="s">
        <v>18</v>
      </c>
      <c r="C35" s="272"/>
      <c r="D35" s="217">
        <v>10614765</v>
      </c>
      <c r="E35" s="217">
        <v>0</v>
      </c>
      <c r="F35" s="217">
        <v>0</v>
      </c>
      <c r="G35" s="217">
        <v>2187483</v>
      </c>
      <c r="H35" s="217">
        <v>68664</v>
      </c>
      <c r="I35" s="217">
        <v>25181</v>
      </c>
      <c r="J35" s="217">
        <v>0</v>
      </c>
      <c r="K35" s="217">
        <v>0</v>
      </c>
      <c r="L35" s="216">
        <v>12896093</v>
      </c>
      <c r="M35" s="7">
        <v>14450597</v>
      </c>
    </row>
    <row r="36" spans="2:14" ht="14.1" customHeight="1" x14ac:dyDescent="0.15">
      <c r="B36" s="264" t="s">
        <v>19</v>
      </c>
      <c r="C36" s="264"/>
      <c r="D36" s="217">
        <v>76845</v>
      </c>
      <c r="E36" s="215">
        <v>0</v>
      </c>
      <c r="F36" s="215">
        <v>0</v>
      </c>
      <c r="G36" s="215">
        <v>159788</v>
      </c>
      <c r="H36" s="217">
        <v>0</v>
      </c>
      <c r="I36" s="217">
        <v>0</v>
      </c>
      <c r="J36" s="215">
        <v>0</v>
      </c>
      <c r="K36" s="215">
        <v>0</v>
      </c>
      <c r="L36" s="216">
        <v>236633</v>
      </c>
      <c r="M36">
        <v>237217</v>
      </c>
    </row>
    <row r="37" spans="2:14" ht="14.1" customHeight="1" x14ac:dyDescent="0.15">
      <c r="B37" s="264" t="s">
        <v>20</v>
      </c>
      <c r="C37" s="264"/>
      <c r="D37" s="217">
        <v>157263</v>
      </c>
      <c r="E37" s="215">
        <v>0</v>
      </c>
      <c r="F37" s="215">
        <v>0</v>
      </c>
      <c r="G37" s="215">
        <v>47219</v>
      </c>
      <c r="H37" s="217">
        <v>0</v>
      </c>
      <c r="I37" s="215">
        <v>0</v>
      </c>
      <c r="J37" s="215">
        <v>0</v>
      </c>
      <c r="K37" s="215">
        <v>0</v>
      </c>
      <c r="L37" s="216">
        <v>204482</v>
      </c>
      <c r="M37">
        <v>680235</v>
      </c>
    </row>
    <row r="38" spans="2:14" ht="14.1" customHeight="1" x14ac:dyDescent="0.15">
      <c r="B38" s="265" t="s">
        <v>12</v>
      </c>
      <c r="C38" s="265"/>
      <c r="D38" s="217">
        <v>10196693</v>
      </c>
      <c r="E38" s="215">
        <v>0</v>
      </c>
      <c r="F38" s="215">
        <v>0</v>
      </c>
      <c r="G38" s="215">
        <v>1980476</v>
      </c>
      <c r="H38" s="217">
        <v>68664</v>
      </c>
      <c r="I38" s="217">
        <v>25181</v>
      </c>
      <c r="J38" s="215">
        <v>0</v>
      </c>
      <c r="K38" s="215">
        <v>0</v>
      </c>
      <c r="L38" s="216">
        <v>12271014</v>
      </c>
      <c r="M38">
        <v>13448192</v>
      </c>
    </row>
    <row r="39" spans="2:14" ht="14.1" customHeight="1" x14ac:dyDescent="0.15">
      <c r="B39" s="264" t="s">
        <v>16</v>
      </c>
      <c r="C39" s="264"/>
      <c r="D39" s="217">
        <v>0</v>
      </c>
      <c r="E39" s="215">
        <v>0</v>
      </c>
      <c r="F39" s="215">
        <v>0</v>
      </c>
      <c r="G39" s="215">
        <v>0</v>
      </c>
      <c r="H39" s="215">
        <v>0</v>
      </c>
      <c r="I39" s="215">
        <v>0</v>
      </c>
      <c r="J39" s="215">
        <v>0</v>
      </c>
      <c r="K39" s="215">
        <v>0</v>
      </c>
      <c r="L39" s="216">
        <v>0</v>
      </c>
      <c r="M39">
        <v>0</v>
      </c>
    </row>
    <row r="40" spans="2:14" ht="14.1" customHeight="1" x14ac:dyDescent="0.15">
      <c r="B40" s="265" t="s">
        <v>17</v>
      </c>
      <c r="C40" s="265"/>
      <c r="D40" s="215">
        <v>183964</v>
      </c>
      <c r="E40" s="215">
        <v>0</v>
      </c>
      <c r="F40" s="215">
        <v>0</v>
      </c>
      <c r="G40" s="215">
        <v>0</v>
      </c>
      <c r="H40" s="215">
        <v>0</v>
      </c>
      <c r="I40" s="215">
        <v>0</v>
      </c>
      <c r="J40" s="215">
        <v>0</v>
      </c>
      <c r="K40" s="215">
        <v>0</v>
      </c>
      <c r="L40" s="216">
        <v>183964</v>
      </c>
      <c r="M40">
        <v>84953</v>
      </c>
    </row>
    <row r="41" spans="2:14" ht="14.1" customHeight="1" x14ac:dyDescent="0.15">
      <c r="B41" s="267" t="s">
        <v>21</v>
      </c>
      <c r="C41" s="268"/>
      <c r="D41" s="217">
        <v>517163</v>
      </c>
      <c r="E41" s="217">
        <v>79398</v>
      </c>
      <c r="F41" s="217">
        <v>2958</v>
      </c>
      <c r="G41" s="215">
        <v>214867</v>
      </c>
      <c r="H41" s="217">
        <v>54183</v>
      </c>
      <c r="I41" s="217">
        <v>18517</v>
      </c>
      <c r="J41" s="217">
        <v>53943</v>
      </c>
      <c r="K41" s="217">
        <v>6112</v>
      </c>
      <c r="L41" s="216">
        <v>947141</v>
      </c>
      <c r="M41">
        <v>807885</v>
      </c>
    </row>
    <row r="42" spans="2:14" ht="13.5" customHeight="1" x14ac:dyDescent="0.15">
      <c r="B42" s="266" t="s">
        <v>30</v>
      </c>
      <c r="C42" s="266"/>
      <c r="D42" s="217">
        <v>12170335</v>
      </c>
      <c r="E42" s="217">
        <v>5390451</v>
      </c>
      <c r="F42" s="217">
        <v>73629</v>
      </c>
      <c r="G42" s="217">
        <v>3600060</v>
      </c>
      <c r="H42" s="217">
        <v>1057837</v>
      </c>
      <c r="I42" s="217">
        <v>471889</v>
      </c>
      <c r="J42" s="217">
        <v>249309</v>
      </c>
      <c r="K42" s="217">
        <v>6992</v>
      </c>
      <c r="L42" s="218">
        <v>23020502</v>
      </c>
      <c r="M42" s="5">
        <v>24606694</v>
      </c>
      <c r="N42" s="5">
        <f t="shared" ref="N42" si="0">SUM(N25,N35,N41)</f>
        <v>0</v>
      </c>
    </row>
    <row r="43" spans="2:14" ht="3" customHeight="1" x14ac:dyDescent="0.15"/>
    <row r="44" spans="2:14" ht="5.0999999999999996" customHeight="1" x14ac:dyDescent="0.15"/>
  </sheetData>
  <mergeCells count="47">
    <mergeCell ref="B7:C7"/>
    <mergeCell ref="B2:C2"/>
    <mergeCell ref="B3:C3"/>
    <mergeCell ref="B4:C4"/>
    <mergeCell ref="B5:C5"/>
    <mergeCell ref="B6:C6"/>
    <mergeCell ref="B19:C19"/>
    <mergeCell ref="B8:C8"/>
    <mergeCell ref="B9:C9"/>
    <mergeCell ref="B10:C10"/>
    <mergeCell ref="B11:C11"/>
    <mergeCell ref="B12:C12"/>
    <mergeCell ref="B13:C13"/>
    <mergeCell ref="B14:C14"/>
    <mergeCell ref="B15:C15"/>
    <mergeCell ref="B16:C16"/>
    <mergeCell ref="B17:C17"/>
    <mergeCell ref="B18:C18"/>
    <mergeCell ref="B20:C20"/>
    <mergeCell ref="B23:C24"/>
    <mergeCell ref="D23:D24"/>
    <mergeCell ref="E23:E24"/>
    <mergeCell ref="F23:F24"/>
    <mergeCell ref="B32:C32"/>
    <mergeCell ref="H23:H24"/>
    <mergeCell ref="I23:I24"/>
    <mergeCell ref="J23:J24"/>
    <mergeCell ref="L23:L24"/>
    <mergeCell ref="B25:C25"/>
    <mergeCell ref="B26:C26"/>
    <mergeCell ref="G23:G24"/>
    <mergeCell ref="B27:C27"/>
    <mergeCell ref="B28:C28"/>
    <mergeCell ref="B29:C29"/>
    <mergeCell ref="B30:C30"/>
    <mergeCell ref="B31:C31"/>
    <mergeCell ref="K23:K24"/>
    <mergeCell ref="B39:C39"/>
    <mergeCell ref="B40:C40"/>
    <mergeCell ref="B41:C41"/>
    <mergeCell ref="B42:C42"/>
    <mergeCell ref="B33:C33"/>
    <mergeCell ref="B34:C34"/>
    <mergeCell ref="B35:C35"/>
    <mergeCell ref="B36:C36"/>
    <mergeCell ref="B37:C37"/>
    <mergeCell ref="B38:C38"/>
  </mergeCells>
  <phoneticPr fontId="2"/>
  <printOptions horizontalCentered="1"/>
  <pageMargins left="0.19685039370078741" right="0.19685039370078741" top="0.39370078740157483" bottom="0.19685039370078741" header="0.31496062992125984" footer="0.31496062992125984"/>
  <pageSetup paperSize="9" scale="9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30"/>
  <sheetViews>
    <sheetView view="pageBreakPreview" zoomScaleNormal="100" zoomScaleSheetLayoutView="100" workbookViewId="0">
      <selection activeCell="J30" activeCellId="2" sqref="B16 D9 J30"/>
    </sheetView>
  </sheetViews>
  <sheetFormatPr defaultColWidth="8.875" defaultRowHeight="11.25" x14ac:dyDescent="0.15"/>
  <cols>
    <col min="1" max="1" width="61" style="13" bestFit="1" customWidth="1"/>
    <col min="2" max="11" width="15.375" style="13" customWidth="1"/>
    <col min="12" max="16384" width="8.875" style="13"/>
  </cols>
  <sheetData>
    <row r="1" spans="1:10" ht="21" x14ac:dyDescent="0.2">
      <c r="A1" s="12" t="s">
        <v>331</v>
      </c>
    </row>
    <row r="2" spans="1:10" ht="13.5" x14ac:dyDescent="0.15">
      <c r="A2" s="14"/>
    </row>
    <row r="3" spans="1:10" ht="13.5" x14ac:dyDescent="0.15">
      <c r="A3" s="14"/>
    </row>
    <row r="5" spans="1:10" ht="13.5" x14ac:dyDescent="0.15">
      <c r="A5" s="15" t="s">
        <v>31</v>
      </c>
      <c r="H5" s="16" t="s">
        <v>658</v>
      </c>
    </row>
    <row r="6" spans="1:10" ht="37.5" customHeight="1" x14ac:dyDescent="0.15">
      <c r="A6" s="17" t="s">
        <v>32</v>
      </c>
      <c r="B6" s="18" t="s">
        <v>33</v>
      </c>
      <c r="C6" s="18" t="s">
        <v>34</v>
      </c>
      <c r="D6" s="18" t="s">
        <v>35</v>
      </c>
      <c r="E6" s="18" t="s">
        <v>36</v>
      </c>
      <c r="F6" s="18" t="s">
        <v>37</v>
      </c>
      <c r="G6" s="18" t="s">
        <v>38</v>
      </c>
      <c r="H6" s="18" t="s">
        <v>39</v>
      </c>
    </row>
    <row r="7" spans="1:10" ht="25.5" customHeight="1" x14ac:dyDescent="0.15">
      <c r="A7" s="19" t="s">
        <v>40</v>
      </c>
      <c r="B7" s="91">
        <v>602</v>
      </c>
      <c r="C7" s="153">
        <v>4051</v>
      </c>
      <c r="D7" s="153">
        <f>B7*C7</f>
        <v>2438702</v>
      </c>
      <c r="E7" s="153">
        <v>500</v>
      </c>
      <c r="F7" s="153">
        <f>B7*E7</f>
        <v>301000</v>
      </c>
      <c r="G7" s="153">
        <f>D7-F7</f>
        <v>2137702</v>
      </c>
      <c r="H7" s="91">
        <v>301</v>
      </c>
    </row>
    <row r="8" spans="1:10" ht="25.5" customHeight="1" x14ac:dyDescent="0.15">
      <c r="A8" s="21" t="s">
        <v>41</v>
      </c>
      <c r="B8" s="91">
        <v>2222</v>
      </c>
      <c r="C8" s="153">
        <v>1032</v>
      </c>
      <c r="D8" s="153">
        <f>B8*C8</f>
        <v>2293104</v>
      </c>
      <c r="E8" s="153">
        <v>500</v>
      </c>
      <c r="F8" s="153">
        <f>B8*E8</f>
        <v>1111000</v>
      </c>
      <c r="G8" s="153">
        <f>D8-F8</f>
        <v>1182104</v>
      </c>
      <c r="H8" s="91">
        <v>1111</v>
      </c>
    </row>
    <row r="9" spans="1:10" ht="25.5" customHeight="1" x14ac:dyDescent="0.15">
      <c r="A9" s="22" t="s">
        <v>42</v>
      </c>
      <c r="B9" s="91">
        <f t="shared" ref="B9:H9" si="0">SUM(B7:B8)</f>
        <v>2824</v>
      </c>
      <c r="C9" s="153">
        <f t="shared" si="0"/>
        <v>5083</v>
      </c>
      <c r="D9" s="153">
        <f t="shared" si="0"/>
        <v>4731806</v>
      </c>
      <c r="E9" s="153">
        <f t="shared" si="0"/>
        <v>1000</v>
      </c>
      <c r="F9" s="153">
        <f t="shared" si="0"/>
        <v>1412000</v>
      </c>
      <c r="G9" s="153">
        <f t="shared" si="0"/>
        <v>3319806</v>
      </c>
      <c r="H9" s="91">
        <f t="shared" si="0"/>
        <v>1412</v>
      </c>
    </row>
    <row r="11" spans="1:10" ht="13.5" x14ac:dyDescent="0.15">
      <c r="A11" s="15" t="s">
        <v>43</v>
      </c>
      <c r="J11" s="16" t="s">
        <v>658</v>
      </c>
    </row>
    <row r="12" spans="1:10" ht="37.5" customHeight="1" x14ac:dyDescent="0.15">
      <c r="A12" s="17" t="s">
        <v>44</v>
      </c>
      <c r="B12" s="18" t="s">
        <v>45</v>
      </c>
      <c r="C12" s="18" t="s">
        <v>46</v>
      </c>
      <c r="D12" s="18" t="s">
        <v>47</v>
      </c>
      <c r="E12" s="18" t="s">
        <v>48</v>
      </c>
      <c r="F12" s="18" t="s">
        <v>49</v>
      </c>
      <c r="G12" s="18" t="s">
        <v>50</v>
      </c>
      <c r="H12" s="18" t="s">
        <v>51</v>
      </c>
      <c r="I12" s="18" t="s">
        <v>52</v>
      </c>
      <c r="J12" s="18" t="s">
        <v>39</v>
      </c>
    </row>
    <row r="13" spans="1:10" ht="25.5" customHeight="1" x14ac:dyDescent="0.15">
      <c r="A13" s="25" t="s">
        <v>473</v>
      </c>
      <c r="B13" s="153">
        <v>44460000</v>
      </c>
      <c r="C13" s="153">
        <v>2124257945</v>
      </c>
      <c r="D13" s="153">
        <v>8399477</v>
      </c>
      <c r="E13" s="153">
        <f>C13-D13</f>
        <v>2115858468</v>
      </c>
      <c r="F13" s="153">
        <v>846720000</v>
      </c>
      <c r="G13" s="209">
        <f>B13/F13</f>
        <v>5.2508503401360547E-2</v>
      </c>
      <c r="H13" s="153">
        <f>E13*G13</f>
        <v>111100561.56377551</v>
      </c>
      <c r="I13" s="153">
        <v>0</v>
      </c>
      <c r="J13" s="91">
        <v>44460</v>
      </c>
    </row>
    <row r="14" spans="1:10" ht="25.5" customHeight="1" x14ac:dyDescent="0.15">
      <c r="A14" s="21" t="s">
        <v>474</v>
      </c>
      <c r="B14" s="153">
        <v>50000000</v>
      </c>
      <c r="C14" s="153">
        <v>190985531</v>
      </c>
      <c r="D14" s="153">
        <v>116840783</v>
      </c>
      <c r="E14" s="153">
        <f t="shared" ref="E14:E15" si="1">C14-D14</f>
        <v>74144748</v>
      </c>
      <c r="F14" s="153">
        <v>50000000</v>
      </c>
      <c r="G14" s="179">
        <f t="shared" ref="G14:G15" si="2">B14/F14</f>
        <v>1</v>
      </c>
      <c r="H14" s="153">
        <f t="shared" ref="H14:H15" si="3">E14*G14</f>
        <v>74144748</v>
      </c>
      <c r="I14" s="153">
        <v>0</v>
      </c>
      <c r="J14" s="91">
        <v>50000</v>
      </c>
    </row>
    <row r="15" spans="1:10" ht="25.5" customHeight="1" x14ac:dyDescent="0.15">
      <c r="A15" s="21" t="s">
        <v>475</v>
      </c>
      <c r="B15" s="153">
        <v>58841000</v>
      </c>
      <c r="C15" s="153">
        <v>1143536031</v>
      </c>
      <c r="D15" s="153">
        <v>277394412</v>
      </c>
      <c r="E15" s="153">
        <f t="shared" si="1"/>
        <v>866141619</v>
      </c>
      <c r="F15" s="153">
        <v>58841000</v>
      </c>
      <c r="G15" s="179">
        <f t="shared" si="2"/>
        <v>1</v>
      </c>
      <c r="H15" s="153">
        <f t="shared" si="3"/>
        <v>866141619</v>
      </c>
      <c r="I15" s="153">
        <v>0</v>
      </c>
      <c r="J15" s="154"/>
    </row>
    <row r="16" spans="1:10" ht="25.5" customHeight="1" x14ac:dyDescent="0.15">
      <c r="A16" s="22" t="s">
        <v>42</v>
      </c>
      <c r="B16" s="157">
        <f>SUM(B13:B15)</f>
        <v>153301000</v>
      </c>
      <c r="C16" s="157">
        <f t="shared" ref="C16:J16" si="4">SUM(C13:C15)</f>
        <v>3458779507</v>
      </c>
      <c r="D16" s="157">
        <f t="shared" si="4"/>
        <v>402634672</v>
      </c>
      <c r="E16" s="157">
        <f t="shared" si="4"/>
        <v>3056144835</v>
      </c>
      <c r="F16" s="157">
        <f>SUM(F13:F15)</f>
        <v>955561000</v>
      </c>
      <c r="G16" s="158"/>
      <c r="H16" s="157">
        <f t="shared" si="4"/>
        <v>1051386928.5637755</v>
      </c>
      <c r="I16" s="157">
        <f t="shared" si="4"/>
        <v>0</v>
      </c>
      <c r="J16" s="20">
        <f t="shared" si="4"/>
        <v>94460</v>
      </c>
    </row>
    <row r="18" spans="1:11" ht="13.5" x14ac:dyDescent="0.15">
      <c r="A18" s="15" t="s">
        <v>53</v>
      </c>
      <c r="K18" s="16" t="s">
        <v>658</v>
      </c>
    </row>
    <row r="19" spans="1:11" ht="37.5" customHeight="1" x14ac:dyDescent="0.15">
      <c r="A19" s="17" t="s">
        <v>44</v>
      </c>
      <c r="B19" s="18" t="s">
        <v>54</v>
      </c>
      <c r="C19" s="18" t="s">
        <v>46</v>
      </c>
      <c r="D19" s="18" t="s">
        <v>47</v>
      </c>
      <c r="E19" s="18" t="s">
        <v>48</v>
      </c>
      <c r="F19" s="18" t="s">
        <v>49</v>
      </c>
      <c r="G19" s="18" t="s">
        <v>50</v>
      </c>
      <c r="H19" s="18" t="s">
        <v>51</v>
      </c>
      <c r="I19" s="18" t="s">
        <v>55</v>
      </c>
      <c r="J19" s="18" t="s">
        <v>56</v>
      </c>
      <c r="K19" s="18" t="s">
        <v>39</v>
      </c>
    </row>
    <row r="20" spans="1:11" ht="21.75" customHeight="1" x14ac:dyDescent="0.15">
      <c r="A20" s="25" t="s">
        <v>476</v>
      </c>
      <c r="B20" s="153">
        <v>195000</v>
      </c>
      <c r="C20" s="153">
        <v>9769566210</v>
      </c>
      <c r="D20" s="153">
        <v>3744894272</v>
      </c>
      <c r="E20" s="153">
        <f>C20-D20</f>
        <v>6024671938</v>
      </c>
      <c r="F20" s="153">
        <v>150000000</v>
      </c>
      <c r="G20" s="180">
        <f>B20/F20</f>
        <v>1.2999999999999999E-3</v>
      </c>
      <c r="H20" s="153">
        <f>E20*G20</f>
        <v>7832073.5193999996</v>
      </c>
      <c r="I20" s="153">
        <v>0</v>
      </c>
      <c r="J20" s="153">
        <f>B20-I20</f>
        <v>195000</v>
      </c>
      <c r="K20" s="91">
        <v>195</v>
      </c>
    </row>
    <row r="21" spans="1:11" ht="21.75" customHeight="1" x14ac:dyDescent="0.15">
      <c r="A21" s="21" t="s">
        <v>477</v>
      </c>
      <c r="B21" s="153">
        <v>300000</v>
      </c>
      <c r="C21" s="153">
        <v>620060935</v>
      </c>
      <c r="D21" s="153">
        <v>474754093</v>
      </c>
      <c r="E21" s="153">
        <f t="shared" ref="E21:E29" si="5">C21-D21</f>
        <v>145306842</v>
      </c>
      <c r="F21" s="153">
        <v>176000000</v>
      </c>
      <c r="G21" s="180">
        <f t="shared" ref="G21:G29" si="6">B21/F21</f>
        <v>1.7045454545454545E-3</v>
      </c>
      <c r="H21" s="153">
        <f t="shared" ref="H21:H29" si="7">E21*G21</f>
        <v>247682.11704545454</v>
      </c>
      <c r="I21" s="153">
        <v>0</v>
      </c>
      <c r="J21" s="153">
        <f t="shared" ref="J21:J29" si="8">B21-I21</f>
        <v>300000</v>
      </c>
      <c r="K21" s="91">
        <v>300</v>
      </c>
    </row>
    <row r="22" spans="1:11" ht="21.75" customHeight="1" x14ac:dyDescent="0.15">
      <c r="A22" s="21" t="s">
        <v>478</v>
      </c>
      <c r="B22" s="153">
        <v>100000</v>
      </c>
      <c r="C22" s="153">
        <v>875791687</v>
      </c>
      <c r="D22" s="153">
        <v>114956727</v>
      </c>
      <c r="E22" s="153">
        <f t="shared" si="5"/>
        <v>760834960</v>
      </c>
      <c r="F22" s="153">
        <v>138077631</v>
      </c>
      <c r="G22" s="180">
        <f t="shared" si="6"/>
        <v>7.242302701441916E-4</v>
      </c>
      <c r="H22" s="153">
        <f t="shared" si="7"/>
        <v>551019.70861594519</v>
      </c>
      <c r="I22" s="153">
        <v>0</v>
      </c>
      <c r="J22" s="153">
        <f t="shared" si="8"/>
        <v>100000</v>
      </c>
      <c r="K22" s="91">
        <v>100</v>
      </c>
    </row>
    <row r="23" spans="1:11" ht="21.75" customHeight="1" x14ac:dyDescent="0.15">
      <c r="A23" s="21" t="s">
        <v>479</v>
      </c>
      <c r="B23" s="153">
        <v>1440000</v>
      </c>
      <c r="C23" s="153">
        <v>1865504858</v>
      </c>
      <c r="D23" s="153">
        <v>408978126</v>
      </c>
      <c r="E23" s="153">
        <f t="shared" si="5"/>
        <v>1456526732</v>
      </c>
      <c r="F23" s="153">
        <v>41000000</v>
      </c>
      <c r="G23" s="180">
        <f t="shared" si="6"/>
        <v>3.5121951219512199E-2</v>
      </c>
      <c r="H23" s="153">
        <f t="shared" si="7"/>
        <v>51156060.831219517</v>
      </c>
      <c r="I23" s="153">
        <v>0</v>
      </c>
      <c r="J23" s="153">
        <f t="shared" si="8"/>
        <v>1440000</v>
      </c>
      <c r="K23" s="91">
        <v>1440</v>
      </c>
    </row>
    <row r="24" spans="1:11" ht="21.75" customHeight="1" x14ac:dyDescent="0.15">
      <c r="A24" s="21" t="s">
        <v>480</v>
      </c>
      <c r="B24" s="153">
        <v>25000</v>
      </c>
      <c r="C24" s="153">
        <v>650774000000</v>
      </c>
      <c r="D24" s="153">
        <v>633324000000</v>
      </c>
      <c r="E24" s="153">
        <f t="shared" si="5"/>
        <v>17450000000</v>
      </c>
      <c r="F24" s="153">
        <v>8884000000</v>
      </c>
      <c r="G24" s="180">
        <f t="shared" si="6"/>
        <v>2.814047726249437E-6</v>
      </c>
      <c r="H24" s="153">
        <f t="shared" si="7"/>
        <v>49105.132823052678</v>
      </c>
      <c r="I24" s="153">
        <v>0</v>
      </c>
      <c r="J24" s="153">
        <f t="shared" si="8"/>
        <v>25000</v>
      </c>
      <c r="K24" s="91">
        <v>25</v>
      </c>
    </row>
    <row r="25" spans="1:11" ht="21.75" customHeight="1" x14ac:dyDescent="0.15">
      <c r="A25" s="21" t="s">
        <v>481</v>
      </c>
      <c r="B25" s="153">
        <v>10480000</v>
      </c>
      <c r="C25" s="153">
        <v>50025998269</v>
      </c>
      <c r="D25" s="153">
        <v>46329299945</v>
      </c>
      <c r="E25" s="153">
        <f t="shared" si="5"/>
        <v>3696698324</v>
      </c>
      <c r="F25" s="153">
        <v>2327070000</v>
      </c>
      <c r="G25" s="180">
        <f t="shared" si="6"/>
        <v>4.5035172985771806E-3</v>
      </c>
      <c r="H25" s="153">
        <f t="shared" si="7"/>
        <v>16648144.84975527</v>
      </c>
      <c r="I25" s="153">
        <v>0</v>
      </c>
      <c r="J25" s="153">
        <f t="shared" si="8"/>
        <v>10480000</v>
      </c>
      <c r="K25" s="91">
        <v>10480</v>
      </c>
    </row>
    <row r="26" spans="1:11" ht="21.75" customHeight="1" x14ac:dyDescent="0.15">
      <c r="A26" s="21" t="s">
        <v>482</v>
      </c>
      <c r="B26" s="153">
        <v>800000</v>
      </c>
      <c r="C26" s="153">
        <v>23893823000000</v>
      </c>
      <c r="D26" s="153">
        <v>23444803000000</v>
      </c>
      <c r="E26" s="153">
        <f t="shared" si="5"/>
        <v>449020000000</v>
      </c>
      <c r="F26" s="153">
        <v>16602000000</v>
      </c>
      <c r="G26" s="180">
        <f t="shared" si="6"/>
        <v>4.8186965425852308E-5</v>
      </c>
      <c r="H26" s="153">
        <f t="shared" si="7"/>
        <v>21636911.215516202</v>
      </c>
      <c r="I26" s="153">
        <v>0</v>
      </c>
      <c r="J26" s="153">
        <f t="shared" si="8"/>
        <v>800000</v>
      </c>
      <c r="K26" s="91">
        <v>800</v>
      </c>
    </row>
    <row r="27" spans="1:11" ht="21.75" customHeight="1" x14ac:dyDescent="0.15">
      <c r="A27" s="21" t="s">
        <v>483</v>
      </c>
      <c r="B27" s="153">
        <v>20000</v>
      </c>
      <c r="C27" s="153">
        <v>237000876</v>
      </c>
      <c r="D27" s="153">
        <v>100416752</v>
      </c>
      <c r="E27" s="153">
        <f t="shared" si="5"/>
        <v>136584124</v>
      </c>
      <c r="F27" s="153">
        <v>1810000</v>
      </c>
      <c r="G27" s="180">
        <f t="shared" si="6"/>
        <v>1.1049723756906077E-2</v>
      </c>
      <c r="H27" s="153">
        <f t="shared" si="7"/>
        <v>1509216.8397790054</v>
      </c>
      <c r="I27" s="153">
        <v>0</v>
      </c>
      <c r="J27" s="153">
        <f t="shared" si="8"/>
        <v>20000</v>
      </c>
      <c r="K27" s="91">
        <v>20</v>
      </c>
    </row>
    <row r="28" spans="1:11" ht="21.75" customHeight="1" x14ac:dyDescent="0.15">
      <c r="A28" s="21" t="s">
        <v>484</v>
      </c>
      <c r="B28" s="153">
        <v>15930000</v>
      </c>
      <c r="C28" s="153">
        <v>258859266039</v>
      </c>
      <c r="D28" s="153">
        <v>232993898834</v>
      </c>
      <c r="E28" s="153">
        <f t="shared" si="5"/>
        <v>25865367205</v>
      </c>
      <c r="F28" s="153">
        <v>25865367205</v>
      </c>
      <c r="G28" s="180">
        <f t="shared" si="6"/>
        <v>6.1588145545138806E-4</v>
      </c>
      <c r="H28" s="153">
        <f t="shared" si="7"/>
        <v>15930000.000000002</v>
      </c>
      <c r="I28" s="153">
        <v>0</v>
      </c>
      <c r="J28" s="153">
        <f t="shared" si="8"/>
        <v>15930000</v>
      </c>
      <c r="K28" s="91">
        <v>15930</v>
      </c>
    </row>
    <row r="29" spans="1:11" ht="21.75" customHeight="1" x14ac:dyDescent="0.15">
      <c r="A29" s="21" t="s">
        <v>485</v>
      </c>
      <c r="B29" s="153">
        <v>180000</v>
      </c>
      <c r="C29" s="153">
        <v>2333334276</v>
      </c>
      <c r="D29" s="153">
        <v>406679263</v>
      </c>
      <c r="E29" s="153">
        <f t="shared" si="5"/>
        <v>1926655013</v>
      </c>
      <c r="F29" s="153">
        <v>3000000</v>
      </c>
      <c r="G29" s="180">
        <f t="shared" si="6"/>
        <v>0.06</v>
      </c>
      <c r="H29" s="153">
        <f t="shared" si="7"/>
        <v>115599300.78</v>
      </c>
      <c r="I29" s="153">
        <v>0</v>
      </c>
      <c r="J29" s="153">
        <f t="shared" si="8"/>
        <v>180000</v>
      </c>
      <c r="K29" s="91">
        <v>180</v>
      </c>
    </row>
    <row r="30" spans="1:11" ht="21.75" customHeight="1" x14ac:dyDescent="0.15">
      <c r="A30" s="22" t="s">
        <v>42</v>
      </c>
      <c r="B30" s="153">
        <f>SUM(B20:B29)</f>
        <v>29470000</v>
      </c>
      <c r="C30" s="153">
        <f t="shared" ref="C30:E30" si="9">SUM(C20:C29)</f>
        <v>24869183523150</v>
      </c>
      <c r="D30" s="153">
        <f t="shared" si="9"/>
        <v>24362700878012</v>
      </c>
      <c r="E30" s="153">
        <f t="shared" si="9"/>
        <v>506482645138</v>
      </c>
      <c r="F30" s="153">
        <f>SUM(F20:F29)</f>
        <v>54188324836</v>
      </c>
      <c r="G30" s="153"/>
      <c r="H30" s="153">
        <f t="shared" ref="H30:J30" si="10">SUM(H20:H29)</f>
        <v>231159514.99415445</v>
      </c>
      <c r="I30" s="153">
        <f t="shared" si="10"/>
        <v>0</v>
      </c>
      <c r="J30" s="153">
        <f t="shared" si="10"/>
        <v>29470000</v>
      </c>
      <c r="K30" s="91">
        <v>29470</v>
      </c>
    </row>
  </sheetData>
  <phoneticPr fontId="2"/>
  <printOptions horizontalCentered="1"/>
  <pageMargins left="0.39370078740157483" right="0.39370078740157483" top="0.39370078740157483" bottom="0.39370078740157483" header="0.19685039370078741" footer="0.19685039370078741"/>
  <pageSetup paperSize="9" scale="66" fitToHeight="0" orientation="landscape" r:id="rId1"/>
  <headerFooter>
    <oddHeader xml:space="preserve">&amp;R&amp;9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19"/>
  <sheetViews>
    <sheetView topLeftCell="F1" workbookViewId="0">
      <selection activeCell="A26" sqref="A26"/>
    </sheetView>
  </sheetViews>
  <sheetFormatPr defaultColWidth="8.875" defaultRowHeight="11.25" x14ac:dyDescent="0.15"/>
  <cols>
    <col min="1" max="1" width="28.875" style="13" bestFit="1" customWidth="1"/>
    <col min="2" max="7" width="19.875" style="13" customWidth="1"/>
    <col min="8" max="16384" width="8.875" style="13"/>
  </cols>
  <sheetData>
    <row r="1" spans="1:7" ht="21" x14ac:dyDescent="0.2">
      <c r="A1" s="12" t="s">
        <v>332</v>
      </c>
    </row>
    <row r="2" spans="1:7" ht="13.5" x14ac:dyDescent="0.15">
      <c r="A2" s="14"/>
    </row>
    <row r="3" spans="1:7" ht="13.5" x14ac:dyDescent="0.15">
      <c r="A3" s="14"/>
    </row>
    <row r="4" spans="1:7" ht="13.5" x14ac:dyDescent="0.15">
      <c r="G4" s="16" t="s">
        <v>658</v>
      </c>
    </row>
    <row r="5" spans="1:7" ht="22.5" customHeight="1" x14ac:dyDescent="0.15">
      <c r="A5" s="17" t="s">
        <v>57</v>
      </c>
      <c r="B5" s="17" t="s">
        <v>58</v>
      </c>
      <c r="C5" s="17" t="s">
        <v>59</v>
      </c>
      <c r="D5" s="17" t="s">
        <v>60</v>
      </c>
      <c r="E5" s="17" t="s">
        <v>61</v>
      </c>
      <c r="F5" s="18" t="s">
        <v>62</v>
      </c>
      <c r="G5" s="18" t="s">
        <v>39</v>
      </c>
    </row>
    <row r="6" spans="1:7" ht="18" customHeight="1" x14ac:dyDescent="0.15">
      <c r="A6" s="24" t="s">
        <v>63</v>
      </c>
      <c r="B6" s="107"/>
      <c r="C6" s="107"/>
      <c r="D6" s="107"/>
      <c r="E6" s="107"/>
      <c r="F6" s="107"/>
      <c r="G6" s="107"/>
    </row>
    <row r="7" spans="1:7" ht="18" customHeight="1" x14ac:dyDescent="0.15">
      <c r="A7" s="24" t="s">
        <v>452</v>
      </c>
      <c r="B7" s="107">
        <v>1020295</v>
      </c>
      <c r="C7" s="107" t="s">
        <v>448</v>
      </c>
      <c r="D7" s="107" t="s">
        <v>448</v>
      </c>
      <c r="E7" s="107" t="s">
        <v>448</v>
      </c>
      <c r="F7" s="107">
        <f>SUM(B7:E7)</f>
        <v>1020295</v>
      </c>
      <c r="G7" s="107">
        <v>1020295</v>
      </c>
    </row>
    <row r="8" spans="1:7" ht="18" customHeight="1" x14ac:dyDescent="0.15">
      <c r="A8" s="24" t="s">
        <v>453</v>
      </c>
      <c r="B8" s="107">
        <v>1478253</v>
      </c>
      <c r="C8" s="107" t="s">
        <v>448</v>
      </c>
      <c r="D8" s="107" t="s">
        <v>448</v>
      </c>
      <c r="E8" s="107" t="s">
        <v>448</v>
      </c>
      <c r="F8" s="107">
        <f t="shared" ref="F8:F17" si="0">SUM(B8:E8)</f>
        <v>1478253</v>
      </c>
      <c r="G8" s="107">
        <v>1478253</v>
      </c>
    </row>
    <row r="9" spans="1:7" ht="18" customHeight="1" x14ac:dyDescent="0.15">
      <c r="A9" s="24" t="s">
        <v>454</v>
      </c>
      <c r="B9" s="107">
        <v>0</v>
      </c>
      <c r="C9" s="107" t="s">
        <v>448</v>
      </c>
      <c r="D9" s="107" t="s">
        <v>448</v>
      </c>
      <c r="E9" s="107" t="s">
        <v>448</v>
      </c>
      <c r="F9" s="107">
        <f t="shared" si="0"/>
        <v>0</v>
      </c>
      <c r="G9" s="107">
        <v>0</v>
      </c>
    </row>
    <row r="10" spans="1:7" ht="18" customHeight="1" x14ac:dyDescent="0.15">
      <c r="A10" s="24" t="s">
        <v>455</v>
      </c>
      <c r="B10" s="107">
        <v>0</v>
      </c>
      <c r="C10" s="107" t="s">
        <v>448</v>
      </c>
      <c r="D10" s="107" t="s">
        <v>448</v>
      </c>
      <c r="E10" s="107" t="s">
        <v>448</v>
      </c>
      <c r="F10" s="107">
        <f t="shared" si="0"/>
        <v>0</v>
      </c>
      <c r="G10" s="107">
        <v>0</v>
      </c>
    </row>
    <row r="11" spans="1:7" ht="18" customHeight="1" x14ac:dyDescent="0.15">
      <c r="A11" s="24" t="s">
        <v>456</v>
      </c>
      <c r="B11" s="107">
        <v>1317301</v>
      </c>
      <c r="C11" s="107" t="s">
        <v>448</v>
      </c>
      <c r="D11" s="107" t="s">
        <v>448</v>
      </c>
      <c r="E11" s="107" t="s">
        <v>448</v>
      </c>
      <c r="F11" s="107">
        <f t="shared" si="0"/>
        <v>1317301</v>
      </c>
      <c r="G11" s="107">
        <v>1317301</v>
      </c>
    </row>
    <row r="12" spans="1:7" ht="18" customHeight="1" x14ac:dyDescent="0.15">
      <c r="A12" s="24" t="s">
        <v>457</v>
      </c>
      <c r="B12" s="107">
        <v>372471</v>
      </c>
      <c r="C12" s="107" t="s">
        <v>448</v>
      </c>
      <c r="D12" s="107" t="s">
        <v>448</v>
      </c>
      <c r="E12" s="107" t="s">
        <v>448</v>
      </c>
      <c r="F12" s="107">
        <f t="shared" si="0"/>
        <v>372471</v>
      </c>
      <c r="G12" s="107">
        <v>372471</v>
      </c>
    </row>
    <row r="13" spans="1:7" ht="18" customHeight="1" x14ac:dyDescent="0.15">
      <c r="A13" s="24" t="s">
        <v>598</v>
      </c>
      <c r="B13" s="107">
        <v>19812</v>
      </c>
      <c r="C13" s="107"/>
      <c r="D13" s="107"/>
      <c r="E13" s="107"/>
      <c r="F13" s="107">
        <f t="shared" si="0"/>
        <v>19812</v>
      </c>
      <c r="G13" s="107">
        <v>19812</v>
      </c>
    </row>
    <row r="14" spans="1:7" ht="18" customHeight="1" x14ac:dyDescent="0.15">
      <c r="A14" s="26" t="s">
        <v>458</v>
      </c>
      <c r="B14" s="107"/>
      <c r="C14" s="107"/>
      <c r="D14" s="107"/>
      <c r="E14" s="107"/>
      <c r="F14" s="107"/>
      <c r="G14" s="107"/>
    </row>
    <row r="15" spans="1:7" ht="18" customHeight="1" x14ac:dyDescent="0.15">
      <c r="A15" s="24" t="s">
        <v>599</v>
      </c>
      <c r="B15" s="107">
        <v>731899</v>
      </c>
      <c r="C15" s="107">
        <v>0</v>
      </c>
      <c r="D15" s="107">
        <v>0</v>
      </c>
      <c r="E15" s="107">
        <v>0</v>
      </c>
      <c r="F15" s="107">
        <f t="shared" si="0"/>
        <v>731899</v>
      </c>
      <c r="G15" s="107">
        <v>731899</v>
      </c>
    </row>
    <row r="16" spans="1:7" ht="18" customHeight="1" x14ac:dyDescent="0.15">
      <c r="A16" s="24" t="s">
        <v>459</v>
      </c>
      <c r="B16" s="107"/>
      <c r="C16" s="107"/>
      <c r="D16" s="107"/>
      <c r="E16" s="107"/>
      <c r="F16" s="107"/>
      <c r="G16" s="107"/>
    </row>
    <row r="17" spans="1:7" ht="18" customHeight="1" x14ac:dyDescent="0.15">
      <c r="A17" s="24" t="s">
        <v>600</v>
      </c>
      <c r="B17" s="107">
        <v>409174</v>
      </c>
      <c r="C17" s="107">
        <v>0</v>
      </c>
      <c r="D17" s="107">
        <v>0</v>
      </c>
      <c r="E17" s="107">
        <v>0</v>
      </c>
      <c r="F17" s="107">
        <f t="shared" si="0"/>
        <v>409174</v>
      </c>
      <c r="G17" s="107">
        <v>409174</v>
      </c>
    </row>
    <row r="18" spans="1:7" ht="18" customHeight="1" x14ac:dyDescent="0.15">
      <c r="A18" s="26"/>
      <c r="B18" s="107"/>
      <c r="C18" s="107"/>
      <c r="D18" s="107"/>
      <c r="E18" s="107"/>
      <c r="F18" s="107"/>
      <c r="G18" s="107"/>
    </row>
    <row r="19" spans="1:7" ht="18" customHeight="1" x14ac:dyDescent="0.15">
      <c r="A19" s="22" t="s">
        <v>42</v>
      </c>
      <c r="B19" s="107">
        <f>SUM(B7:B18)</f>
        <v>5349205</v>
      </c>
      <c r="C19" s="107">
        <f t="shared" ref="C19:F19" si="1">SUM(C7:C18)</f>
        <v>0</v>
      </c>
      <c r="D19" s="107">
        <f t="shared" si="1"/>
        <v>0</v>
      </c>
      <c r="E19" s="107">
        <f t="shared" si="1"/>
        <v>0</v>
      </c>
      <c r="F19" s="107">
        <f t="shared" si="1"/>
        <v>5349205</v>
      </c>
      <c r="G19" s="107">
        <f>SUM(G7:G18)</f>
        <v>5349205</v>
      </c>
    </row>
  </sheetData>
  <phoneticPr fontId="2"/>
  <printOptions horizontalCentered="1"/>
  <pageMargins left="0.39370078740157483" right="0.39370078740157483" top="0.98425196850393704" bottom="0.39370078740157483" header="0.19685039370078741" footer="0.19685039370078741"/>
  <pageSetup paperSize="9" scale="95" fitToHeight="0" orientation="landscape" r:id="rId1"/>
  <headerFooter>
    <oddHeader xml:space="preserve">&amp;R&amp;9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8C63-09BF-4D06-9B0E-0A070FF0C2E0}">
  <sheetPr>
    <pageSetUpPr fitToPage="1"/>
  </sheetPr>
  <dimension ref="A1:E45"/>
  <sheetViews>
    <sheetView workbookViewId="0">
      <selection activeCell="D7" sqref="D7:E41"/>
    </sheetView>
  </sheetViews>
  <sheetFormatPr defaultColWidth="8.875" defaultRowHeight="11.25" x14ac:dyDescent="0.15"/>
  <cols>
    <col min="1" max="1" width="42.875" style="136" customWidth="1"/>
    <col min="2" max="3" width="8.875" style="136" hidden="1" customWidth="1"/>
    <col min="4" max="4" width="10.875" style="136" customWidth="1"/>
    <col min="5" max="5" width="15.875" style="136" customWidth="1"/>
    <col min="6" max="7" width="30.875" style="136" customWidth="1"/>
    <col min="8" max="16384" width="8.875" style="136"/>
  </cols>
  <sheetData>
    <row r="1" spans="1:5" ht="17.100000000000001" customHeight="1" x14ac:dyDescent="0.15">
      <c r="E1" s="131" t="s">
        <v>662</v>
      </c>
    </row>
    <row r="2" spans="1:5" ht="21" x14ac:dyDescent="0.15">
      <c r="A2" s="222" t="s">
        <v>695</v>
      </c>
      <c r="B2" s="223"/>
      <c r="C2" s="223"/>
      <c r="D2" s="223"/>
      <c r="E2" s="223"/>
    </row>
    <row r="3" spans="1:5" ht="13.5" x14ac:dyDescent="0.15">
      <c r="A3" s="233" t="s">
        <v>814</v>
      </c>
      <c r="B3" s="234"/>
      <c r="C3" s="234"/>
      <c r="D3" s="234"/>
      <c r="E3" s="234"/>
    </row>
    <row r="4" spans="1:5" ht="13.5" x14ac:dyDescent="0.15">
      <c r="A4" s="233" t="s">
        <v>815</v>
      </c>
      <c r="B4" s="234"/>
      <c r="C4" s="234"/>
      <c r="D4" s="234"/>
      <c r="E4" s="234"/>
    </row>
    <row r="5" spans="1:5" ht="17.100000000000001" customHeight="1" x14ac:dyDescent="0.15">
      <c r="A5" s="130"/>
      <c r="E5" s="129" t="s">
        <v>657</v>
      </c>
    </row>
    <row r="6" spans="1:5" ht="27" customHeight="1" x14ac:dyDescent="0.15">
      <c r="A6" s="235" t="s">
        <v>137</v>
      </c>
      <c r="B6" s="235"/>
      <c r="C6" s="235"/>
      <c r="D6" s="235" t="s">
        <v>113</v>
      </c>
      <c r="E6" s="235"/>
    </row>
    <row r="7" spans="1:5" ht="17.100000000000001" customHeight="1" x14ac:dyDescent="0.15">
      <c r="A7" s="229" t="s">
        <v>204</v>
      </c>
      <c r="B7" s="229"/>
      <c r="C7" s="229"/>
      <c r="D7" s="225">
        <v>7051506</v>
      </c>
      <c r="E7" s="226"/>
    </row>
    <row r="8" spans="1:5" ht="17.100000000000001" customHeight="1" x14ac:dyDescent="0.15">
      <c r="A8" s="229" t="s">
        <v>205</v>
      </c>
      <c r="B8" s="229"/>
      <c r="C8" s="229"/>
      <c r="D8" s="225">
        <v>3020764</v>
      </c>
      <c r="E8" s="226"/>
    </row>
    <row r="9" spans="1:5" ht="17.100000000000001" customHeight="1" x14ac:dyDescent="0.15">
      <c r="A9" s="229" t="s">
        <v>206</v>
      </c>
      <c r="B9" s="229"/>
      <c r="C9" s="229"/>
      <c r="D9" s="225">
        <v>1005592</v>
      </c>
      <c r="E9" s="226"/>
    </row>
    <row r="10" spans="1:5" ht="17.100000000000001" customHeight="1" x14ac:dyDescent="0.15">
      <c r="A10" s="229" t="s">
        <v>207</v>
      </c>
      <c r="B10" s="229"/>
      <c r="C10" s="229"/>
      <c r="D10" s="225">
        <v>617526</v>
      </c>
      <c r="E10" s="226"/>
    </row>
    <row r="11" spans="1:5" ht="17.100000000000001" customHeight="1" x14ac:dyDescent="0.15">
      <c r="A11" s="229" t="s">
        <v>208</v>
      </c>
      <c r="B11" s="229"/>
      <c r="C11" s="229"/>
      <c r="D11" s="225">
        <v>57299</v>
      </c>
      <c r="E11" s="226"/>
    </row>
    <row r="12" spans="1:5" ht="17.100000000000001" customHeight="1" x14ac:dyDescent="0.15">
      <c r="A12" s="229" t="s">
        <v>209</v>
      </c>
      <c r="B12" s="229"/>
      <c r="C12" s="229"/>
      <c r="D12" s="225">
        <v>8459</v>
      </c>
      <c r="E12" s="226"/>
    </row>
    <row r="13" spans="1:5" ht="17.100000000000001" customHeight="1" x14ac:dyDescent="0.15">
      <c r="A13" s="229" t="s">
        <v>169</v>
      </c>
      <c r="B13" s="229"/>
      <c r="C13" s="229"/>
      <c r="D13" s="225">
        <v>322308</v>
      </c>
      <c r="E13" s="226"/>
    </row>
    <row r="14" spans="1:5" ht="17.100000000000001" customHeight="1" x14ac:dyDescent="0.15">
      <c r="A14" s="229" t="s">
        <v>210</v>
      </c>
      <c r="B14" s="229"/>
      <c r="C14" s="229"/>
      <c r="D14" s="232">
        <v>1934565</v>
      </c>
      <c r="E14" s="226"/>
    </row>
    <row r="15" spans="1:5" ht="17.100000000000001" customHeight="1" x14ac:dyDescent="0.15">
      <c r="A15" s="229" t="s">
        <v>211</v>
      </c>
      <c r="B15" s="229"/>
      <c r="C15" s="229"/>
      <c r="D15" s="225">
        <v>1184547</v>
      </c>
      <c r="E15" s="226"/>
    </row>
    <row r="16" spans="1:5" ht="17.100000000000001" customHeight="1" x14ac:dyDescent="0.15">
      <c r="A16" s="229" t="s">
        <v>212</v>
      </c>
      <c r="B16" s="229"/>
      <c r="C16" s="229"/>
      <c r="D16" s="225">
        <v>229642</v>
      </c>
      <c r="E16" s="226"/>
    </row>
    <row r="17" spans="1:5" ht="17.100000000000001" customHeight="1" x14ac:dyDescent="0.15">
      <c r="A17" s="229" t="s">
        <v>213</v>
      </c>
      <c r="B17" s="229"/>
      <c r="C17" s="229"/>
      <c r="D17" s="225">
        <v>520377</v>
      </c>
      <c r="E17" s="226"/>
    </row>
    <row r="18" spans="1:5" ht="17.100000000000001" customHeight="1" x14ac:dyDescent="0.15">
      <c r="A18" s="229" t="s">
        <v>169</v>
      </c>
      <c r="B18" s="229"/>
      <c r="C18" s="229"/>
      <c r="D18" s="225" t="s">
        <v>129</v>
      </c>
      <c r="E18" s="226"/>
    </row>
    <row r="19" spans="1:5" ht="17.100000000000001" customHeight="1" x14ac:dyDescent="0.15">
      <c r="A19" s="229" t="s">
        <v>214</v>
      </c>
      <c r="B19" s="229"/>
      <c r="C19" s="229"/>
      <c r="D19" s="225">
        <v>80607</v>
      </c>
      <c r="E19" s="226"/>
    </row>
    <row r="20" spans="1:5" ht="17.100000000000001" customHeight="1" x14ac:dyDescent="0.15">
      <c r="A20" s="229" t="s">
        <v>215</v>
      </c>
      <c r="B20" s="229"/>
      <c r="C20" s="229"/>
      <c r="D20" s="225">
        <v>12869</v>
      </c>
      <c r="E20" s="226"/>
    </row>
    <row r="21" spans="1:5" ht="17.100000000000001" customHeight="1" x14ac:dyDescent="0.15">
      <c r="A21" s="229" t="s">
        <v>216</v>
      </c>
      <c r="B21" s="229"/>
      <c r="C21" s="229"/>
      <c r="D21" s="225">
        <v>8364</v>
      </c>
      <c r="E21" s="226"/>
    </row>
    <row r="22" spans="1:5" ht="17.100000000000001" customHeight="1" x14ac:dyDescent="0.15">
      <c r="A22" s="229" t="s">
        <v>169</v>
      </c>
      <c r="B22" s="229"/>
      <c r="C22" s="229"/>
      <c r="D22" s="225">
        <v>59374</v>
      </c>
      <c r="E22" s="226"/>
    </row>
    <row r="23" spans="1:5" ht="17.100000000000001" customHeight="1" x14ac:dyDescent="0.15">
      <c r="A23" s="229" t="s">
        <v>217</v>
      </c>
      <c r="B23" s="229"/>
      <c r="C23" s="229"/>
      <c r="D23" s="225">
        <v>4030742</v>
      </c>
      <c r="E23" s="226"/>
    </row>
    <row r="24" spans="1:5" ht="17.100000000000001" customHeight="1" x14ac:dyDescent="0.15">
      <c r="A24" s="229" t="s">
        <v>218</v>
      </c>
      <c r="B24" s="229"/>
      <c r="C24" s="229"/>
      <c r="D24" s="225">
        <v>1542160</v>
      </c>
      <c r="E24" s="226"/>
    </row>
    <row r="25" spans="1:5" ht="17.100000000000001" customHeight="1" x14ac:dyDescent="0.15">
      <c r="A25" s="229" t="s">
        <v>219</v>
      </c>
      <c r="B25" s="229"/>
      <c r="C25" s="229"/>
      <c r="D25" s="225">
        <v>1235309</v>
      </c>
      <c r="E25" s="226"/>
    </row>
    <row r="26" spans="1:5" ht="17.100000000000001" customHeight="1" x14ac:dyDescent="0.15">
      <c r="A26" s="229" t="s">
        <v>220</v>
      </c>
      <c r="B26" s="229"/>
      <c r="C26" s="229"/>
      <c r="D26" s="225">
        <v>1252368</v>
      </c>
      <c r="E26" s="226"/>
    </row>
    <row r="27" spans="1:5" ht="17.100000000000001" customHeight="1" x14ac:dyDescent="0.15">
      <c r="A27" s="229" t="s">
        <v>181</v>
      </c>
      <c r="B27" s="229"/>
      <c r="C27" s="229"/>
      <c r="D27" s="225">
        <v>905</v>
      </c>
      <c r="E27" s="226"/>
    </row>
    <row r="28" spans="1:5" ht="17.100000000000001" customHeight="1" x14ac:dyDescent="0.15">
      <c r="A28" s="229" t="s">
        <v>221</v>
      </c>
      <c r="B28" s="229"/>
      <c r="C28" s="229"/>
      <c r="D28" s="225">
        <v>211353</v>
      </c>
      <c r="E28" s="226"/>
    </row>
    <row r="29" spans="1:5" ht="17.100000000000001" customHeight="1" x14ac:dyDescent="0.15">
      <c r="A29" s="229" t="s">
        <v>222</v>
      </c>
      <c r="B29" s="229"/>
      <c r="C29" s="229"/>
      <c r="D29" s="225">
        <v>104605</v>
      </c>
      <c r="E29" s="226"/>
    </row>
    <row r="30" spans="1:5" ht="17.100000000000001" customHeight="1" x14ac:dyDescent="0.15">
      <c r="A30" s="229" t="s">
        <v>151</v>
      </c>
      <c r="B30" s="229"/>
      <c r="C30" s="229"/>
      <c r="D30" s="225">
        <v>106748</v>
      </c>
      <c r="E30" s="226"/>
    </row>
    <row r="31" spans="1:5" ht="17.100000000000001" customHeight="1" x14ac:dyDescent="0.15">
      <c r="A31" s="230" t="s">
        <v>223</v>
      </c>
      <c r="B31" s="230"/>
      <c r="C31" s="230"/>
      <c r="D31" s="231">
        <v>6840153</v>
      </c>
      <c r="E31" s="228"/>
    </row>
    <row r="32" spans="1:5" ht="17.100000000000001" customHeight="1" x14ac:dyDescent="0.15">
      <c r="A32" s="229" t="s">
        <v>224</v>
      </c>
      <c r="B32" s="229"/>
      <c r="C32" s="229"/>
      <c r="D32" s="225">
        <v>6140</v>
      </c>
      <c r="E32" s="226"/>
    </row>
    <row r="33" spans="1:5" ht="17.100000000000001" customHeight="1" x14ac:dyDescent="0.15">
      <c r="A33" s="229" t="s">
        <v>225</v>
      </c>
      <c r="B33" s="229"/>
      <c r="C33" s="229"/>
      <c r="D33" s="225" t="s">
        <v>129</v>
      </c>
      <c r="E33" s="226"/>
    </row>
    <row r="34" spans="1:5" ht="17.100000000000001" customHeight="1" x14ac:dyDescent="0.15">
      <c r="A34" s="229" t="s">
        <v>226</v>
      </c>
      <c r="B34" s="229"/>
      <c r="C34" s="229"/>
      <c r="D34" s="225">
        <v>1640</v>
      </c>
      <c r="E34" s="226"/>
    </row>
    <row r="35" spans="1:5" ht="17.100000000000001" customHeight="1" x14ac:dyDescent="0.15">
      <c r="A35" s="229" t="s">
        <v>227</v>
      </c>
      <c r="B35" s="229"/>
      <c r="C35" s="229"/>
      <c r="D35" s="225" t="s">
        <v>129</v>
      </c>
      <c r="E35" s="226"/>
    </row>
    <row r="36" spans="1:5" ht="17.100000000000001" customHeight="1" x14ac:dyDescent="0.15">
      <c r="A36" s="229" t="s">
        <v>228</v>
      </c>
      <c r="B36" s="229"/>
      <c r="C36" s="229"/>
      <c r="D36" s="225">
        <v>4500</v>
      </c>
      <c r="E36" s="226"/>
    </row>
    <row r="37" spans="1:5" ht="17.100000000000001" customHeight="1" x14ac:dyDescent="0.15">
      <c r="A37" s="229" t="s">
        <v>151</v>
      </c>
      <c r="B37" s="229"/>
      <c r="C37" s="229"/>
      <c r="D37" s="225" t="s">
        <v>129</v>
      </c>
      <c r="E37" s="226"/>
    </row>
    <row r="38" spans="1:5" ht="17.100000000000001" customHeight="1" x14ac:dyDescent="0.15">
      <c r="A38" s="229" t="s">
        <v>229</v>
      </c>
      <c r="B38" s="229"/>
      <c r="C38" s="229"/>
      <c r="D38" s="225">
        <v>1299</v>
      </c>
      <c r="E38" s="226"/>
    </row>
    <row r="39" spans="1:5" ht="17.100000000000001" customHeight="1" x14ac:dyDescent="0.15">
      <c r="A39" s="229" t="s">
        <v>230</v>
      </c>
      <c r="B39" s="229"/>
      <c r="C39" s="229"/>
      <c r="D39" s="225">
        <v>1299</v>
      </c>
      <c r="E39" s="226"/>
    </row>
    <row r="40" spans="1:5" ht="17.100000000000001" customHeight="1" x14ac:dyDescent="0.15">
      <c r="A40" s="229" t="s">
        <v>151</v>
      </c>
      <c r="B40" s="229"/>
      <c r="C40" s="229"/>
      <c r="D40" s="225" t="s">
        <v>129</v>
      </c>
      <c r="E40" s="226"/>
    </row>
    <row r="41" spans="1:5" ht="17.100000000000001" customHeight="1" x14ac:dyDescent="0.15">
      <c r="A41" s="230" t="s">
        <v>128</v>
      </c>
      <c r="B41" s="230"/>
      <c r="C41" s="230"/>
      <c r="D41" s="227">
        <v>6844995</v>
      </c>
      <c r="E41" s="228"/>
    </row>
    <row r="42" spans="1:5" ht="17.100000000000001" customHeight="1" x14ac:dyDescent="0.15">
      <c r="A42" s="128"/>
      <c r="B42" s="128"/>
      <c r="C42" s="128"/>
      <c r="D42" s="128"/>
      <c r="E42" s="128"/>
    </row>
    <row r="43" spans="1:5" x14ac:dyDescent="0.15">
      <c r="A43" s="38" t="s">
        <v>660</v>
      </c>
    </row>
    <row r="44" spans="1:5" x14ac:dyDescent="0.15">
      <c r="A44" s="38" t="s">
        <v>659</v>
      </c>
    </row>
    <row r="45" spans="1:5" x14ac:dyDescent="0.15">
      <c r="A45" s="38"/>
    </row>
  </sheetData>
  <mergeCells count="75">
    <mergeCell ref="A2:E2"/>
    <mergeCell ref="A3:E3"/>
    <mergeCell ref="A4:E4"/>
    <mergeCell ref="A6:C6"/>
    <mergeCell ref="D6:E6"/>
    <mergeCell ref="A7:C7"/>
    <mergeCell ref="A8:C8"/>
    <mergeCell ref="A9:C9"/>
    <mergeCell ref="D7:E7"/>
    <mergeCell ref="D8:E8"/>
    <mergeCell ref="D9:E9"/>
    <mergeCell ref="A10:C10"/>
    <mergeCell ref="A11:C11"/>
    <mergeCell ref="A12:C12"/>
    <mergeCell ref="D10:E10"/>
    <mergeCell ref="D11:E11"/>
    <mergeCell ref="D12:E12"/>
    <mergeCell ref="A13:C13"/>
    <mergeCell ref="A14:C14"/>
    <mergeCell ref="A15:C15"/>
    <mergeCell ref="D13:E13"/>
    <mergeCell ref="D14:E14"/>
    <mergeCell ref="D15:E15"/>
    <mergeCell ref="A16:C16"/>
    <mergeCell ref="A17:C17"/>
    <mergeCell ref="A18:C18"/>
    <mergeCell ref="D16:E16"/>
    <mergeCell ref="D17:E17"/>
    <mergeCell ref="D18:E18"/>
    <mergeCell ref="A19:C19"/>
    <mergeCell ref="A20:C20"/>
    <mergeCell ref="A21:C21"/>
    <mergeCell ref="D19:E19"/>
    <mergeCell ref="D20:E20"/>
    <mergeCell ref="D21:E21"/>
    <mergeCell ref="A22:C22"/>
    <mergeCell ref="A23:C23"/>
    <mergeCell ref="A24:C24"/>
    <mergeCell ref="D22:E22"/>
    <mergeCell ref="D23:E23"/>
    <mergeCell ref="D24:E24"/>
    <mergeCell ref="A25:C25"/>
    <mergeCell ref="A26:C26"/>
    <mergeCell ref="A27:C27"/>
    <mergeCell ref="D25:E25"/>
    <mergeCell ref="D26:E26"/>
    <mergeCell ref="D27:E27"/>
    <mergeCell ref="A28:C28"/>
    <mergeCell ref="A29:C29"/>
    <mergeCell ref="A30:C30"/>
    <mergeCell ref="D28:E28"/>
    <mergeCell ref="D29:E29"/>
    <mergeCell ref="D30:E30"/>
    <mergeCell ref="A31:C31"/>
    <mergeCell ref="A32:C32"/>
    <mergeCell ref="A33:C33"/>
    <mergeCell ref="D31:E31"/>
    <mergeCell ref="D32:E32"/>
    <mergeCell ref="D33:E33"/>
    <mergeCell ref="A34:C34"/>
    <mergeCell ref="A35:C35"/>
    <mergeCell ref="A36:C36"/>
    <mergeCell ref="D34:E34"/>
    <mergeCell ref="D35:E35"/>
    <mergeCell ref="D36:E36"/>
    <mergeCell ref="A40:C40"/>
    <mergeCell ref="A41:C41"/>
    <mergeCell ref="A37:C37"/>
    <mergeCell ref="A38:C38"/>
    <mergeCell ref="A39:C39"/>
    <mergeCell ref="D40:E40"/>
    <mergeCell ref="D41:E41"/>
    <mergeCell ref="D37:E37"/>
    <mergeCell ref="D38:E38"/>
    <mergeCell ref="D39:E39"/>
  </mergeCells>
  <phoneticPr fontId="2"/>
  <printOptions horizontalCentered="1"/>
  <pageMargins left="0.3888888888888889" right="0.3888888888888889" top="0.3888888888888889" bottom="0.3888888888888889" header="0.19444444444444445" footer="0.19444444444444445"/>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8"/>
  <sheetViews>
    <sheetView workbookViewId="0">
      <selection activeCell="B27" sqref="B27:B28"/>
    </sheetView>
  </sheetViews>
  <sheetFormatPr defaultColWidth="8.875" defaultRowHeight="11.25" x14ac:dyDescent="0.15"/>
  <cols>
    <col min="1" max="1" width="30.875" style="13" customWidth="1"/>
    <col min="2" max="6" width="19.875" style="13" customWidth="1"/>
    <col min="7" max="16384" width="8.875" style="13"/>
  </cols>
  <sheetData>
    <row r="1" spans="1:6" ht="21" x14ac:dyDescent="0.2">
      <c r="A1" s="12" t="s">
        <v>333</v>
      </c>
    </row>
    <row r="2" spans="1:6" ht="13.5" x14ac:dyDescent="0.15">
      <c r="A2" s="14"/>
    </row>
    <row r="3" spans="1:6" ht="13.5" x14ac:dyDescent="0.15">
      <c r="A3" s="14"/>
    </row>
    <row r="4" spans="1:6" ht="13.5" x14ac:dyDescent="0.15">
      <c r="F4" s="16" t="s">
        <v>658</v>
      </c>
    </row>
    <row r="5" spans="1:6" ht="22.5" customHeight="1" x14ac:dyDescent="0.15">
      <c r="A5" s="279" t="s">
        <v>64</v>
      </c>
      <c r="B5" s="279" t="s">
        <v>65</v>
      </c>
      <c r="C5" s="279"/>
      <c r="D5" s="279" t="s">
        <v>66</v>
      </c>
      <c r="E5" s="279"/>
      <c r="F5" s="280" t="s">
        <v>67</v>
      </c>
    </row>
    <row r="6" spans="1:6" ht="22.5" customHeight="1" x14ac:dyDescent="0.15">
      <c r="A6" s="279"/>
      <c r="B6" s="17" t="s">
        <v>68</v>
      </c>
      <c r="C6" s="18" t="s">
        <v>69</v>
      </c>
      <c r="D6" s="17" t="s">
        <v>68</v>
      </c>
      <c r="E6" s="18" t="s">
        <v>69</v>
      </c>
      <c r="F6" s="279"/>
    </row>
    <row r="7" spans="1:6" ht="18" customHeight="1" x14ac:dyDescent="0.15">
      <c r="A7" s="24" t="s">
        <v>507</v>
      </c>
      <c r="B7" s="107">
        <v>23722</v>
      </c>
      <c r="C7" s="107">
        <v>0</v>
      </c>
      <c r="D7" s="107">
        <v>5484</v>
      </c>
      <c r="E7" s="107">
        <v>0</v>
      </c>
      <c r="F7" s="92"/>
    </row>
    <row r="8" spans="1:6" ht="18" customHeight="1" x14ac:dyDescent="0.15">
      <c r="A8" s="22" t="s">
        <v>42</v>
      </c>
      <c r="B8" s="107">
        <f>SUM(B7)</f>
        <v>23722</v>
      </c>
      <c r="C8" s="107">
        <f t="shared" ref="C8:E8" si="0">SUM(C7)</f>
        <v>0</v>
      </c>
      <c r="D8" s="107">
        <f t="shared" si="0"/>
        <v>5484</v>
      </c>
      <c r="E8" s="107">
        <f t="shared" si="0"/>
        <v>0</v>
      </c>
      <c r="F8" s="92"/>
    </row>
  </sheetData>
  <mergeCells count="4">
    <mergeCell ref="A5:A6"/>
    <mergeCell ref="B5:C5"/>
    <mergeCell ref="D5:E5"/>
    <mergeCell ref="F5:F6"/>
  </mergeCells>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35"/>
  <sheetViews>
    <sheetView topLeftCell="A13" workbookViewId="0">
      <selection activeCell="C35" sqref="C35"/>
    </sheetView>
  </sheetViews>
  <sheetFormatPr defaultColWidth="8.875" defaultRowHeight="11.25" x14ac:dyDescent="0.15"/>
  <cols>
    <col min="1" max="1" width="46.625" style="13" bestFit="1" customWidth="1"/>
    <col min="2" max="3" width="23.875" style="13" customWidth="1"/>
    <col min="4" max="16384" width="8.875" style="13"/>
  </cols>
  <sheetData>
    <row r="1" spans="1:3" ht="21" x14ac:dyDescent="0.2">
      <c r="A1" s="12" t="s">
        <v>334</v>
      </c>
    </row>
    <row r="2" spans="1:3" ht="13.5" x14ac:dyDescent="0.15">
      <c r="A2" s="14"/>
    </row>
    <row r="3" spans="1:3" ht="13.5" x14ac:dyDescent="0.15">
      <c r="A3" s="14"/>
    </row>
    <row r="4" spans="1:3" ht="13.5" x14ac:dyDescent="0.15">
      <c r="C4" s="16" t="s">
        <v>658</v>
      </c>
    </row>
    <row r="5" spans="1:3" ht="22.5" customHeight="1" x14ac:dyDescent="0.15">
      <c r="A5" s="77" t="s">
        <v>64</v>
      </c>
      <c r="B5" s="77" t="s">
        <v>68</v>
      </c>
      <c r="C5" s="77" t="s">
        <v>70</v>
      </c>
    </row>
    <row r="6" spans="1:3" ht="17.850000000000001" customHeight="1" x14ac:dyDescent="0.15">
      <c r="A6" s="79" t="s">
        <v>71</v>
      </c>
      <c r="B6" s="80"/>
      <c r="C6" s="80"/>
    </row>
    <row r="7" spans="1:3" ht="17.850000000000001" customHeight="1" x14ac:dyDescent="0.15">
      <c r="A7" s="93" t="s">
        <v>508</v>
      </c>
      <c r="B7" s="80">
        <v>345</v>
      </c>
      <c r="C7" s="80">
        <v>55</v>
      </c>
    </row>
    <row r="8" spans="1:3" ht="17.850000000000001" customHeight="1" x14ac:dyDescent="0.15">
      <c r="A8" s="93" t="s">
        <v>509</v>
      </c>
      <c r="B8" s="80">
        <v>2424</v>
      </c>
      <c r="C8" s="80">
        <v>390</v>
      </c>
    </row>
    <row r="9" spans="1:3" ht="17.850000000000001" customHeight="1" thickBot="1" x14ac:dyDescent="0.2">
      <c r="A9" s="94" t="s">
        <v>72</v>
      </c>
      <c r="B9" s="95">
        <f>SUM(B7:B8)</f>
        <v>2769</v>
      </c>
      <c r="C9" s="95">
        <f>SUM(C7:C8)</f>
        <v>445</v>
      </c>
    </row>
    <row r="10" spans="1:3" ht="25.5" customHeight="1" thickTop="1" x14ac:dyDescent="0.15">
      <c r="A10" s="96" t="s">
        <v>543</v>
      </c>
      <c r="B10" s="80"/>
      <c r="C10" s="80"/>
    </row>
    <row r="11" spans="1:3" ht="17.850000000000001" customHeight="1" x14ac:dyDescent="0.15">
      <c r="A11" s="103" t="s">
        <v>544</v>
      </c>
      <c r="B11" s="80"/>
      <c r="C11" s="80"/>
    </row>
    <row r="12" spans="1:3" ht="17.850000000000001" customHeight="1" x14ac:dyDescent="0.15">
      <c r="A12" s="112" t="s">
        <v>545</v>
      </c>
      <c r="B12" s="80">
        <v>12157</v>
      </c>
      <c r="C12" s="80">
        <v>1954</v>
      </c>
    </row>
    <row r="13" spans="1:3" ht="17.850000000000001" customHeight="1" x14ac:dyDescent="0.15">
      <c r="A13" s="112" t="s">
        <v>546</v>
      </c>
      <c r="B13" s="80">
        <v>200</v>
      </c>
      <c r="C13" s="80">
        <v>32</v>
      </c>
    </row>
    <row r="14" spans="1:3" ht="17.850000000000001" customHeight="1" x14ac:dyDescent="0.15">
      <c r="A14" s="112" t="s">
        <v>547</v>
      </c>
      <c r="B14" s="80">
        <v>9447</v>
      </c>
      <c r="C14" s="80">
        <v>1518</v>
      </c>
    </row>
    <row r="15" spans="1:3" ht="17.850000000000001" customHeight="1" x14ac:dyDescent="0.15">
      <c r="A15" s="112" t="s">
        <v>548</v>
      </c>
      <c r="B15" s="80">
        <v>1226</v>
      </c>
      <c r="C15" s="80">
        <v>197</v>
      </c>
    </row>
    <row r="16" spans="1:3" ht="17.850000000000001" customHeight="1" x14ac:dyDescent="0.15">
      <c r="A16" s="112" t="s">
        <v>514</v>
      </c>
      <c r="B16" s="80">
        <v>6295</v>
      </c>
      <c r="C16" s="80">
        <v>1012</v>
      </c>
    </row>
    <row r="17" spans="1:6" ht="17.850000000000001" customHeight="1" x14ac:dyDescent="0.15">
      <c r="A17" s="79" t="s">
        <v>549</v>
      </c>
      <c r="B17" s="80"/>
      <c r="C17" s="80"/>
      <c r="E17" s="111"/>
    </row>
    <row r="18" spans="1:6" ht="17.850000000000001" customHeight="1" x14ac:dyDescent="0.15">
      <c r="A18" s="112" t="s">
        <v>550</v>
      </c>
      <c r="B18" s="80">
        <v>58903</v>
      </c>
      <c r="C18" s="80">
        <v>10561</v>
      </c>
    </row>
    <row r="19" spans="1:6" ht="17.850000000000001" customHeight="1" x14ac:dyDescent="0.15">
      <c r="A19" s="79" t="s">
        <v>551</v>
      </c>
      <c r="B19" s="80"/>
      <c r="C19" s="80"/>
      <c r="E19" s="111"/>
    </row>
    <row r="20" spans="1:6" ht="17.850000000000001" customHeight="1" x14ac:dyDescent="0.15">
      <c r="A20" s="112" t="s">
        <v>552</v>
      </c>
      <c r="B20" s="80">
        <v>4825</v>
      </c>
      <c r="C20" s="80">
        <v>1014</v>
      </c>
    </row>
    <row r="21" spans="1:6" ht="17.850000000000001" customHeight="1" x14ac:dyDescent="0.15">
      <c r="A21" s="79" t="s">
        <v>553</v>
      </c>
      <c r="B21" s="80"/>
      <c r="C21" s="80"/>
      <c r="E21" s="111"/>
    </row>
    <row r="22" spans="1:6" ht="17.850000000000001" customHeight="1" x14ac:dyDescent="0.15">
      <c r="A22" s="112" t="s">
        <v>554</v>
      </c>
      <c r="B22" s="80">
        <v>1194</v>
      </c>
      <c r="C22" s="80">
        <v>106</v>
      </c>
    </row>
    <row r="23" spans="1:6" ht="17.850000000000001" customHeight="1" x14ac:dyDescent="0.15">
      <c r="A23" s="79" t="s">
        <v>555</v>
      </c>
      <c r="B23" s="80"/>
      <c r="C23" s="80"/>
    </row>
    <row r="24" spans="1:6" ht="17.850000000000001" customHeight="1" x14ac:dyDescent="0.15">
      <c r="A24" s="79" t="s">
        <v>544</v>
      </c>
      <c r="B24" s="80"/>
      <c r="C24" s="80"/>
    </row>
    <row r="25" spans="1:6" ht="17.850000000000001" customHeight="1" x14ac:dyDescent="0.15">
      <c r="A25" s="112" t="s">
        <v>516</v>
      </c>
      <c r="B25" s="80">
        <v>9470</v>
      </c>
      <c r="C25" s="80">
        <v>1522</v>
      </c>
    </row>
    <row r="26" spans="1:6" ht="17.850000000000001" customHeight="1" x14ac:dyDescent="0.15">
      <c r="A26" s="112" t="s">
        <v>517</v>
      </c>
      <c r="B26" s="80">
        <v>295</v>
      </c>
      <c r="C26" s="80">
        <v>47</v>
      </c>
    </row>
    <row r="27" spans="1:6" ht="17.850000000000001" customHeight="1" x14ac:dyDescent="0.15">
      <c r="A27" s="79" t="s">
        <v>562</v>
      </c>
      <c r="B27" s="91"/>
      <c r="C27" s="91"/>
      <c r="E27" s="133"/>
      <c r="F27" s="133"/>
    </row>
    <row r="28" spans="1:6" ht="17.850000000000001" customHeight="1" x14ac:dyDescent="0.15">
      <c r="A28" s="112" t="s">
        <v>868</v>
      </c>
      <c r="B28" s="91">
        <v>479</v>
      </c>
      <c r="C28" s="91">
        <v>0</v>
      </c>
      <c r="E28" s="133"/>
      <c r="F28" s="133"/>
    </row>
    <row r="29" spans="1:6" ht="17.850000000000001" customHeight="1" x14ac:dyDescent="0.15">
      <c r="A29" s="79" t="s">
        <v>460</v>
      </c>
      <c r="B29" s="91"/>
      <c r="C29" s="91"/>
      <c r="E29" s="133"/>
      <c r="F29" s="133"/>
    </row>
    <row r="30" spans="1:6" ht="17.850000000000001" customHeight="1" x14ac:dyDescent="0.15">
      <c r="A30" s="112" t="s">
        <v>868</v>
      </c>
      <c r="B30" s="91">
        <v>9441</v>
      </c>
      <c r="C30" s="91">
        <v>0</v>
      </c>
      <c r="E30" s="133"/>
      <c r="F30" s="133"/>
    </row>
    <row r="31" spans="1:6" ht="17.850000000000001" customHeight="1" x14ac:dyDescent="0.15">
      <c r="A31" s="79" t="s">
        <v>563</v>
      </c>
      <c r="B31" s="91"/>
      <c r="C31" s="91"/>
      <c r="E31" s="133"/>
      <c r="F31" s="133"/>
    </row>
    <row r="32" spans="1:6" ht="17.850000000000001" customHeight="1" x14ac:dyDescent="0.15">
      <c r="A32" s="112" t="s">
        <v>868</v>
      </c>
      <c r="B32" s="91">
        <v>1191</v>
      </c>
      <c r="C32" s="91">
        <v>0</v>
      </c>
      <c r="E32" s="133"/>
      <c r="F32" s="133"/>
    </row>
    <row r="33" spans="1:6" ht="17.850000000000001" customHeight="1" x14ac:dyDescent="0.15">
      <c r="A33" s="113"/>
      <c r="B33" s="191"/>
      <c r="C33" s="191"/>
      <c r="E33" s="133"/>
      <c r="F33" s="133"/>
    </row>
    <row r="34" spans="1:6" ht="17.850000000000001" customHeight="1" thickBot="1" x14ac:dyDescent="0.2">
      <c r="A34" s="94" t="s">
        <v>72</v>
      </c>
      <c r="B34" s="95">
        <f>SUM(B12:B32)-1</f>
        <v>115122</v>
      </c>
      <c r="C34" s="95">
        <f>SUM(C12:C26)</f>
        <v>17963</v>
      </c>
    </row>
    <row r="35" spans="1:6" ht="17.850000000000001" customHeight="1" thickTop="1" x14ac:dyDescent="0.15">
      <c r="A35" s="81" t="s">
        <v>42</v>
      </c>
      <c r="B35" s="80">
        <f>B9+B34</f>
        <v>117891</v>
      </c>
      <c r="C35" s="80">
        <f>C9+C34</f>
        <v>18408</v>
      </c>
    </row>
  </sheetData>
  <phoneticPr fontId="2"/>
  <printOptions horizontalCentered="1"/>
  <pageMargins left="0.39370078740157483" right="0.39370078740157483" top="0.59055118110236227" bottom="0.39370078740157483" header="0.19685039370078741" footer="0.19685039370078741"/>
  <pageSetup paperSize="9" scale="90" orientation="landscape" r:id="rId1"/>
  <headerFooter>
    <oddHeader xml:space="preserve">&amp;R&amp;9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36"/>
  <sheetViews>
    <sheetView topLeftCell="A14" workbookViewId="0">
      <selection activeCell="C38" sqref="C38"/>
    </sheetView>
  </sheetViews>
  <sheetFormatPr defaultColWidth="8.875" defaultRowHeight="11.25" x14ac:dyDescent="0.15"/>
  <cols>
    <col min="1" max="1" width="46.625" style="13" bestFit="1" customWidth="1"/>
    <col min="2" max="3" width="23.875" style="13" customWidth="1"/>
    <col min="4" max="4" width="8.875" style="13"/>
    <col min="5" max="5" width="8.875" style="133"/>
    <col min="6" max="16384" width="8.875" style="13"/>
  </cols>
  <sheetData>
    <row r="1" spans="1:6" ht="21" x14ac:dyDescent="0.2">
      <c r="A1" s="12" t="s">
        <v>335</v>
      </c>
    </row>
    <row r="2" spans="1:6" ht="13.5" x14ac:dyDescent="0.15">
      <c r="A2" s="14"/>
    </row>
    <row r="3" spans="1:6" ht="13.5" x14ac:dyDescent="0.15">
      <c r="A3" s="14"/>
    </row>
    <row r="4" spans="1:6" ht="13.5" x14ac:dyDescent="0.15">
      <c r="C4" s="16" t="s">
        <v>658</v>
      </c>
    </row>
    <row r="5" spans="1:6" ht="22.5" customHeight="1" x14ac:dyDescent="0.15">
      <c r="A5" s="77" t="s">
        <v>64</v>
      </c>
      <c r="B5" s="77" t="s">
        <v>68</v>
      </c>
      <c r="C5" s="77" t="s">
        <v>70</v>
      </c>
    </row>
    <row r="6" spans="1:6" ht="17.850000000000001" customHeight="1" x14ac:dyDescent="0.15">
      <c r="A6" s="79" t="s">
        <v>71</v>
      </c>
      <c r="B6" s="91"/>
      <c r="C6" s="91"/>
    </row>
    <row r="7" spans="1:6" ht="17.850000000000001" customHeight="1" x14ac:dyDescent="0.15">
      <c r="A7" s="93" t="s">
        <v>518</v>
      </c>
      <c r="B7" s="91">
        <v>180</v>
      </c>
      <c r="C7" s="91">
        <v>29</v>
      </c>
      <c r="F7" s="133"/>
    </row>
    <row r="8" spans="1:6" ht="17.850000000000001" customHeight="1" x14ac:dyDescent="0.15">
      <c r="A8" s="79"/>
      <c r="B8" s="91"/>
      <c r="C8" s="91"/>
      <c r="F8" s="133"/>
    </row>
    <row r="9" spans="1:6" ht="17.850000000000001" customHeight="1" thickBot="1" x14ac:dyDescent="0.2">
      <c r="A9" s="94" t="s">
        <v>72</v>
      </c>
      <c r="B9" s="142">
        <f>SUM(B7:B8)</f>
        <v>180</v>
      </c>
      <c r="C9" s="142">
        <f>SUM(C7:C8)</f>
        <v>29</v>
      </c>
      <c r="F9" s="133"/>
    </row>
    <row r="10" spans="1:6" ht="23.25" thickTop="1" x14ac:dyDescent="0.15">
      <c r="A10" s="96" t="s">
        <v>543</v>
      </c>
      <c r="B10" s="91"/>
      <c r="C10" s="91"/>
      <c r="F10" s="133"/>
    </row>
    <row r="11" spans="1:6" ht="17.850000000000001" customHeight="1" x14ac:dyDescent="0.15">
      <c r="A11" s="79" t="s">
        <v>556</v>
      </c>
      <c r="B11" s="91"/>
      <c r="C11" s="91"/>
      <c r="F11" s="133"/>
    </row>
    <row r="12" spans="1:6" ht="17.850000000000001" customHeight="1" x14ac:dyDescent="0.15">
      <c r="A12" s="93" t="s">
        <v>510</v>
      </c>
      <c r="B12" s="91">
        <v>4100</v>
      </c>
      <c r="C12" s="91">
        <v>659</v>
      </c>
      <c r="F12" s="133"/>
    </row>
    <row r="13" spans="1:6" ht="17.850000000000001" customHeight="1" x14ac:dyDescent="0.15">
      <c r="A13" s="93" t="s">
        <v>511</v>
      </c>
      <c r="B13" s="91">
        <v>109</v>
      </c>
      <c r="C13" s="91">
        <v>18</v>
      </c>
      <c r="F13" s="133"/>
    </row>
    <row r="14" spans="1:6" ht="17.850000000000001" customHeight="1" x14ac:dyDescent="0.15">
      <c r="A14" s="93" t="s">
        <v>512</v>
      </c>
      <c r="B14" s="91">
        <v>4876</v>
      </c>
      <c r="C14" s="91">
        <v>784</v>
      </c>
      <c r="F14" s="133"/>
    </row>
    <row r="15" spans="1:6" ht="17.850000000000001" customHeight="1" x14ac:dyDescent="0.15">
      <c r="A15" s="93" t="s">
        <v>513</v>
      </c>
      <c r="B15" s="91">
        <v>725</v>
      </c>
      <c r="C15" s="91">
        <v>117</v>
      </c>
      <c r="F15" s="133"/>
    </row>
    <row r="16" spans="1:6" ht="17.850000000000001" customHeight="1" x14ac:dyDescent="0.15">
      <c r="A16" s="93" t="s">
        <v>769</v>
      </c>
      <c r="B16" s="91">
        <v>108</v>
      </c>
      <c r="C16" s="91">
        <v>17</v>
      </c>
      <c r="F16" s="133"/>
    </row>
    <row r="17" spans="1:6" ht="17.850000000000001" customHeight="1" x14ac:dyDescent="0.15">
      <c r="A17" s="93" t="s">
        <v>608</v>
      </c>
      <c r="B17" s="91">
        <v>0</v>
      </c>
      <c r="C17" s="91">
        <v>0</v>
      </c>
      <c r="F17" s="133"/>
    </row>
    <row r="18" spans="1:6" ht="17.850000000000001" customHeight="1" x14ac:dyDescent="0.15">
      <c r="A18" s="79" t="s">
        <v>557</v>
      </c>
      <c r="B18" s="91"/>
      <c r="C18" s="91"/>
      <c r="F18" s="133"/>
    </row>
    <row r="19" spans="1:6" ht="17.850000000000001" customHeight="1" x14ac:dyDescent="0.15">
      <c r="A19" s="93" t="s">
        <v>558</v>
      </c>
      <c r="B19" s="91">
        <v>21515</v>
      </c>
      <c r="C19" s="91">
        <v>3858</v>
      </c>
      <c r="F19" s="133"/>
    </row>
    <row r="20" spans="1:6" ht="17.850000000000001" customHeight="1" x14ac:dyDescent="0.15">
      <c r="A20" s="79" t="s">
        <v>551</v>
      </c>
      <c r="B20" s="91"/>
      <c r="C20" s="91"/>
      <c r="F20" s="133"/>
    </row>
    <row r="21" spans="1:6" ht="17.850000000000001" customHeight="1" x14ac:dyDescent="0.15">
      <c r="A21" s="93" t="s">
        <v>559</v>
      </c>
      <c r="B21" s="91">
        <v>2244</v>
      </c>
      <c r="C21" s="91">
        <v>472</v>
      </c>
      <c r="F21" s="133"/>
    </row>
    <row r="22" spans="1:6" ht="17.850000000000001" customHeight="1" x14ac:dyDescent="0.15">
      <c r="A22" s="79" t="s">
        <v>560</v>
      </c>
      <c r="B22" s="91"/>
      <c r="C22" s="91"/>
      <c r="F22" s="133"/>
    </row>
    <row r="23" spans="1:6" ht="17.850000000000001" customHeight="1" x14ac:dyDescent="0.15">
      <c r="A23" s="93" t="s">
        <v>561</v>
      </c>
      <c r="B23" s="91">
        <v>901</v>
      </c>
      <c r="C23" s="91">
        <v>80</v>
      </c>
      <c r="F23" s="133"/>
    </row>
    <row r="24" spans="1:6" ht="17.850000000000001" customHeight="1" x14ac:dyDescent="0.15">
      <c r="A24" s="79" t="s">
        <v>555</v>
      </c>
      <c r="B24" s="91"/>
      <c r="C24" s="91"/>
      <c r="F24" s="133"/>
    </row>
    <row r="25" spans="1:6" ht="17.850000000000001" customHeight="1" x14ac:dyDescent="0.15">
      <c r="A25" s="79" t="s">
        <v>601</v>
      </c>
      <c r="B25" s="91"/>
      <c r="C25" s="91"/>
      <c r="F25" s="133"/>
    </row>
    <row r="26" spans="1:6" ht="17.850000000000001" customHeight="1" x14ac:dyDescent="0.15">
      <c r="A26" s="79" t="s">
        <v>609</v>
      </c>
      <c r="B26" s="91">
        <v>92</v>
      </c>
      <c r="C26" s="91">
        <v>15</v>
      </c>
      <c r="F26" s="133"/>
    </row>
    <row r="27" spans="1:6" ht="17.850000000000001" customHeight="1" x14ac:dyDescent="0.15">
      <c r="A27" s="79" t="s">
        <v>805</v>
      </c>
      <c r="B27" s="91">
        <v>0</v>
      </c>
      <c r="C27" s="91">
        <v>0</v>
      </c>
      <c r="F27" s="133"/>
    </row>
    <row r="28" spans="1:6" ht="17.850000000000001" customHeight="1" x14ac:dyDescent="0.15">
      <c r="A28" s="79" t="s">
        <v>562</v>
      </c>
      <c r="B28" s="91"/>
      <c r="C28" s="91"/>
      <c r="F28" s="133"/>
    </row>
    <row r="29" spans="1:6" ht="17.850000000000001" customHeight="1" x14ac:dyDescent="0.15">
      <c r="A29" s="93" t="s">
        <v>869</v>
      </c>
      <c r="B29" s="91">
        <v>114882</v>
      </c>
      <c r="C29" s="91">
        <v>0</v>
      </c>
      <c r="F29" s="133"/>
    </row>
    <row r="30" spans="1:6" ht="17.850000000000001" customHeight="1" x14ac:dyDescent="0.15">
      <c r="A30" s="79" t="s">
        <v>460</v>
      </c>
      <c r="B30" s="91"/>
      <c r="C30" s="91"/>
      <c r="F30" s="133"/>
    </row>
    <row r="31" spans="1:6" ht="17.850000000000001" customHeight="1" x14ac:dyDescent="0.15">
      <c r="A31" s="93" t="s">
        <v>869</v>
      </c>
      <c r="B31" s="91">
        <v>52762</v>
      </c>
      <c r="C31" s="91">
        <v>0</v>
      </c>
      <c r="F31" s="133"/>
    </row>
    <row r="32" spans="1:6" ht="17.850000000000001" customHeight="1" x14ac:dyDescent="0.15">
      <c r="A32" s="79" t="s">
        <v>563</v>
      </c>
      <c r="B32" s="91"/>
      <c r="C32" s="91"/>
      <c r="F32" s="133"/>
    </row>
    <row r="33" spans="1:6" ht="17.850000000000001" customHeight="1" x14ac:dyDescent="0.15">
      <c r="A33" s="93" t="s">
        <v>869</v>
      </c>
      <c r="B33" s="91">
        <v>80521</v>
      </c>
      <c r="C33" s="91">
        <v>0</v>
      </c>
      <c r="F33" s="133"/>
    </row>
    <row r="34" spans="1:6" ht="17.850000000000001" customHeight="1" x14ac:dyDescent="0.15">
      <c r="A34" s="210"/>
      <c r="B34" s="191"/>
      <c r="C34" s="191"/>
      <c r="F34" s="133"/>
    </row>
    <row r="35" spans="1:6" ht="17.850000000000001" customHeight="1" thickBot="1" x14ac:dyDescent="0.2">
      <c r="A35" s="94" t="s">
        <v>72</v>
      </c>
      <c r="B35" s="95">
        <f>SUM(B12:B33)-2</f>
        <v>282833</v>
      </c>
      <c r="C35" s="95">
        <f>SUM(C12:C33)-2</f>
        <v>6018</v>
      </c>
    </row>
    <row r="36" spans="1:6" ht="17.850000000000001" customHeight="1" thickTop="1" x14ac:dyDescent="0.15">
      <c r="A36" s="81" t="s">
        <v>42</v>
      </c>
      <c r="B36" s="80">
        <f>B9+B35</f>
        <v>283013</v>
      </c>
      <c r="C36" s="80">
        <f>C9+C35</f>
        <v>6047</v>
      </c>
    </row>
  </sheetData>
  <phoneticPr fontId="2"/>
  <printOptions horizontalCentered="1"/>
  <pageMargins left="0.39370078740157483" right="0.39370078740157483" top="0.39370078740157483" bottom="0.39370078740157483" header="0.19685039370078741" footer="0.19685039370078741"/>
  <pageSetup paperSize="9" scale="90" orientation="landscape" r:id="rId1"/>
  <headerFooter>
    <oddHeader xml:space="preserve">&amp;R&amp;9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23"/>
  <sheetViews>
    <sheetView topLeftCell="A7" workbookViewId="0">
      <selection activeCell="C26" sqref="C26"/>
    </sheetView>
  </sheetViews>
  <sheetFormatPr defaultColWidth="8.875" defaultRowHeight="11.25" x14ac:dyDescent="0.15"/>
  <cols>
    <col min="1" max="1" width="26.25" style="13" customWidth="1"/>
    <col min="2" max="2" width="14.875" style="13" customWidth="1"/>
    <col min="3" max="3" width="16.875" style="13" customWidth="1"/>
    <col min="4" max="11" width="14.875" style="13" customWidth="1"/>
    <col min="12" max="16384" width="8.875" style="13"/>
  </cols>
  <sheetData>
    <row r="1" spans="1:11" ht="21" x14ac:dyDescent="0.2">
      <c r="A1" s="12" t="s">
        <v>336</v>
      </c>
    </row>
    <row r="2" spans="1:11" ht="13.5" x14ac:dyDescent="0.15">
      <c r="A2" s="14"/>
    </row>
    <row r="3" spans="1:11" ht="13.5" x14ac:dyDescent="0.15">
      <c r="A3" s="14"/>
    </row>
    <row r="4" spans="1:11" ht="13.5" x14ac:dyDescent="0.15">
      <c r="K4" s="16" t="s">
        <v>658</v>
      </c>
    </row>
    <row r="5" spans="1:11" ht="22.5" customHeight="1" x14ac:dyDescent="0.15">
      <c r="A5" s="279" t="s">
        <v>57</v>
      </c>
      <c r="B5" s="283" t="s">
        <v>75</v>
      </c>
      <c r="C5" s="30"/>
      <c r="D5" s="279" t="s">
        <v>76</v>
      </c>
      <c r="E5" s="280" t="s">
        <v>77</v>
      </c>
      <c r="F5" s="280" t="s">
        <v>78</v>
      </c>
      <c r="G5" s="281" t="s">
        <v>807</v>
      </c>
      <c r="H5" s="283" t="s">
        <v>79</v>
      </c>
      <c r="I5" s="31"/>
      <c r="J5" s="32"/>
      <c r="K5" s="279" t="s">
        <v>61</v>
      </c>
    </row>
    <row r="6" spans="1:11" ht="22.5" customHeight="1" x14ac:dyDescent="0.15">
      <c r="A6" s="279"/>
      <c r="B6" s="279"/>
      <c r="C6" s="33" t="s">
        <v>80</v>
      </c>
      <c r="D6" s="279"/>
      <c r="E6" s="280"/>
      <c r="F6" s="279"/>
      <c r="G6" s="309"/>
      <c r="H6" s="279"/>
      <c r="I6" s="17" t="s">
        <v>81</v>
      </c>
      <c r="J6" s="17" t="s">
        <v>82</v>
      </c>
      <c r="K6" s="279"/>
    </row>
    <row r="7" spans="1:11" ht="21" customHeight="1" x14ac:dyDescent="0.15">
      <c r="A7" s="24" t="s">
        <v>83</v>
      </c>
      <c r="B7" s="107"/>
      <c r="C7" s="117"/>
      <c r="D7" s="107"/>
      <c r="E7" s="107"/>
      <c r="F7" s="107"/>
      <c r="G7" s="107"/>
      <c r="H7" s="107"/>
      <c r="I7" s="107"/>
      <c r="J7" s="107"/>
      <c r="K7" s="107"/>
    </row>
    <row r="8" spans="1:11" ht="21" customHeight="1" x14ac:dyDescent="0.15">
      <c r="A8" s="24" t="s">
        <v>665</v>
      </c>
      <c r="B8" s="107">
        <f>SUM(D8:K8)</f>
        <v>58720</v>
      </c>
      <c r="C8" s="117">
        <v>27898</v>
      </c>
      <c r="D8" s="107">
        <v>58720</v>
      </c>
      <c r="E8" s="107">
        <v>0</v>
      </c>
      <c r="F8" s="107">
        <v>0</v>
      </c>
      <c r="G8" s="107">
        <v>0</v>
      </c>
      <c r="H8" s="107">
        <v>0</v>
      </c>
      <c r="I8" s="107">
        <v>0</v>
      </c>
      <c r="J8" s="107">
        <v>0</v>
      </c>
      <c r="K8" s="107">
        <v>0</v>
      </c>
    </row>
    <row r="9" spans="1:11" ht="21" customHeight="1" x14ac:dyDescent="0.15">
      <c r="A9" s="24" t="s">
        <v>666</v>
      </c>
      <c r="B9" s="107">
        <f t="shared" ref="B9:B13" si="0">SUM(D9:K9)</f>
        <v>0</v>
      </c>
      <c r="C9" s="117">
        <v>0</v>
      </c>
      <c r="D9" s="107">
        <v>0</v>
      </c>
      <c r="E9" s="107">
        <v>0</v>
      </c>
      <c r="F9" s="107">
        <v>0</v>
      </c>
      <c r="G9" s="107">
        <v>0</v>
      </c>
      <c r="H9" s="107">
        <v>0</v>
      </c>
      <c r="I9" s="107">
        <v>0</v>
      </c>
      <c r="J9" s="107">
        <v>0</v>
      </c>
      <c r="K9" s="107">
        <v>0</v>
      </c>
    </row>
    <row r="10" spans="1:11" ht="21" customHeight="1" x14ac:dyDescent="0.15">
      <c r="A10" s="24" t="s">
        <v>667</v>
      </c>
      <c r="B10" s="107">
        <f t="shared" si="0"/>
        <v>0</v>
      </c>
      <c r="C10" s="117">
        <v>0</v>
      </c>
      <c r="D10" s="107">
        <v>0</v>
      </c>
      <c r="E10" s="107">
        <v>0</v>
      </c>
      <c r="F10" s="107">
        <v>0</v>
      </c>
      <c r="G10" s="107">
        <v>0</v>
      </c>
      <c r="H10" s="107">
        <v>0</v>
      </c>
      <c r="I10" s="107">
        <v>0</v>
      </c>
      <c r="J10" s="107">
        <v>0</v>
      </c>
      <c r="K10" s="107">
        <v>0</v>
      </c>
    </row>
    <row r="11" spans="1:11" ht="21" customHeight="1" x14ac:dyDescent="0.15">
      <c r="A11" s="24" t="s">
        <v>668</v>
      </c>
      <c r="B11" s="107">
        <f t="shared" si="0"/>
        <v>321282</v>
      </c>
      <c r="C11" s="117">
        <v>43008</v>
      </c>
      <c r="D11" s="107">
        <v>299998</v>
      </c>
      <c r="E11" s="107">
        <v>0</v>
      </c>
      <c r="F11" s="107">
        <v>6804</v>
      </c>
      <c r="G11" s="107">
        <v>14480</v>
      </c>
      <c r="H11" s="107">
        <v>0</v>
      </c>
      <c r="I11" s="107">
        <v>0</v>
      </c>
      <c r="J11" s="107">
        <v>0</v>
      </c>
      <c r="K11" s="107">
        <v>0</v>
      </c>
    </row>
    <row r="12" spans="1:11" ht="21" customHeight="1" x14ac:dyDescent="0.15">
      <c r="A12" s="24" t="s">
        <v>669</v>
      </c>
      <c r="B12" s="107">
        <f t="shared" si="0"/>
        <v>330982</v>
      </c>
      <c r="C12" s="117">
        <v>41909</v>
      </c>
      <c r="D12" s="107">
        <v>4447</v>
      </c>
      <c r="E12" s="107">
        <v>45171</v>
      </c>
      <c r="F12" s="107">
        <v>0</v>
      </c>
      <c r="G12" s="107">
        <v>281364</v>
      </c>
      <c r="H12" s="107">
        <v>0</v>
      </c>
      <c r="I12" s="107">
        <v>0</v>
      </c>
      <c r="J12" s="107">
        <v>0</v>
      </c>
      <c r="K12" s="107">
        <v>0</v>
      </c>
    </row>
    <row r="13" spans="1:11" ht="21" customHeight="1" x14ac:dyDescent="0.15">
      <c r="A13" s="24" t="s">
        <v>88</v>
      </c>
      <c r="B13" s="107">
        <f t="shared" si="0"/>
        <v>2855363</v>
      </c>
      <c r="C13" s="117">
        <v>188411</v>
      </c>
      <c r="D13" s="107">
        <v>2855363</v>
      </c>
      <c r="E13" s="107">
        <v>0</v>
      </c>
      <c r="F13" s="107">
        <v>0</v>
      </c>
      <c r="G13" s="107">
        <v>0</v>
      </c>
      <c r="H13" s="107">
        <v>0</v>
      </c>
      <c r="I13" s="107">
        <v>0</v>
      </c>
      <c r="J13" s="107">
        <v>0</v>
      </c>
      <c r="K13" s="107">
        <v>0</v>
      </c>
    </row>
    <row r="14" spans="1:11" ht="21" customHeight="1" x14ac:dyDescent="0.15">
      <c r="A14" s="21" t="s">
        <v>463</v>
      </c>
      <c r="B14" s="107">
        <f>SUM(D14:K14)</f>
        <v>573794</v>
      </c>
      <c r="C14" s="117">
        <v>171771</v>
      </c>
      <c r="D14" s="107">
        <v>429852</v>
      </c>
      <c r="E14" s="107">
        <v>142962</v>
      </c>
      <c r="F14" s="107">
        <v>980</v>
      </c>
      <c r="G14" s="107">
        <v>0</v>
      </c>
      <c r="H14" s="107">
        <v>0</v>
      </c>
      <c r="I14" s="107">
        <v>0</v>
      </c>
      <c r="J14" s="107">
        <v>0</v>
      </c>
      <c r="K14" s="107">
        <v>0</v>
      </c>
    </row>
    <row r="15" spans="1:11" ht="21" customHeight="1" x14ac:dyDescent="0.15">
      <c r="A15" s="21" t="s">
        <v>462</v>
      </c>
      <c r="B15" s="107">
        <f>SUM(D15:K15)+1</f>
        <v>382999</v>
      </c>
      <c r="C15" s="117">
        <f>18149+1</f>
        <v>18150</v>
      </c>
      <c r="D15" s="107">
        <v>371671</v>
      </c>
      <c r="E15" s="107">
        <v>9111</v>
      </c>
      <c r="F15" s="107">
        <v>2216</v>
      </c>
      <c r="G15" s="107">
        <v>0</v>
      </c>
      <c r="H15" s="107">
        <v>0</v>
      </c>
      <c r="I15" s="107">
        <v>0</v>
      </c>
      <c r="J15" s="107">
        <v>0</v>
      </c>
      <c r="K15" s="107">
        <v>0</v>
      </c>
    </row>
    <row r="16" spans="1:11" ht="21" customHeight="1" x14ac:dyDescent="0.15">
      <c r="A16" s="21" t="s">
        <v>461</v>
      </c>
      <c r="B16" s="107">
        <f>SUM(D16:K16)</f>
        <v>4927715</v>
      </c>
      <c r="C16" s="117">
        <v>386282</v>
      </c>
      <c r="D16" s="107">
        <v>3941163</v>
      </c>
      <c r="E16" s="107">
        <v>414148</v>
      </c>
      <c r="F16" s="107">
        <v>0</v>
      </c>
      <c r="G16" s="107">
        <v>572404</v>
      </c>
      <c r="H16" s="107">
        <v>0</v>
      </c>
      <c r="I16" s="107">
        <v>0</v>
      </c>
      <c r="J16" s="107">
        <v>0</v>
      </c>
      <c r="K16" s="107">
        <v>0</v>
      </c>
    </row>
    <row r="17" spans="1:11" ht="21" customHeight="1" x14ac:dyDescent="0.15">
      <c r="A17" s="24" t="s">
        <v>84</v>
      </c>
      <c r="B17" s="107"/>
      <c r="C17" s="117"/>
      <c r="D17" s="107"/>
      <c r="E17" s="107"/>
      <c r="F17" s="107"/>
      <c r="G17" s="107"/>
      <c r="H17" s="107"/>
      <c r="I17" s="107"/>
      <c r="J17" s="107"/>
      <c r="K17" s="107"/>
    </row>
    <row r="18" spans="1:11" ht="21" customHeight="1" x14ac:dyDescent="0.15">
      <c r="A18" s="24" t="s">
        <v>85</v>
      </c>
      <c r="B18" s="107">
        <f>SUM(D18:K18)</f>
        <v>1796684</v>
      </c>
      <c r="C18" s="117">
        <v>211136</v>
      </c>
      <c r="D18" s="107">
        <v>1295148</v>
      </c>
      <c r="E18" s="107">
        <v>498879</v>
      </c>
      <c r="F18" s="107">
        <v>2657</v>
      </c>
      <c r="G18" s="107">
        <v>0</v>
      </c>
      <c r="H18" s="107">
        <v>0</v>
      </c>
      <c r="I18" s="107">
        <v>0</v>
      </c>
      <c r="J18" s="107">
        <v>0</v>
      </c>
      <c r="K18" s="107">
        <v>0</v>
      </c>
    </row>
    <row r="19" spans="1:11" ht="21" customHeight="1" x14ac:dyDescent="0.15">
      <c r="A19" s="24" t="s">
        <v>86</v>
      </c>
      <c r="B19" s="107">
        <f>SUM(D19:K19)</f>
        <v>1642</v>
      </c>
      <c r="C19" s="117">
        <v>1175</v>
      </c>
      <c r="D19" s="107">
        <v>1642</v>
      </c>
      <c r="E19" s="107">
        <v>0</v>
      </c>
      <c r="F19" s="107">
        <v>0</v>
      </c>
      <c r="G19" s="107">
        <v>0</v>
      </c>
      <c r="H19" s="107">
        <v>0</v>
      </c>
      <c r="I19" s="107">
        <v>0</v>
      </c>
      <c r="J19" s="107">
        <v>0</v>
      </c>
      <c r="K19" s="107">
        <v>0</v>
      </c>
    </row>
    <row r="20" spans="1:11" ht="21" customHeight="1" x14ac:dyDescent="0.15">
      <c r="A20" s="24" t="s">
        <v>87</v>
      </c>
      <c r="B20" s="107">
        <f>SUM(D20:K20)</f>
        <v>0</v>
      </c>
      <c r="C20" s="117">
        <v>0</v>
      </c>
      <c r="D20" s="107">
        <v>0</v>
      </c>
      <c r="E20" s="107">
        <v>0</v>
      </c>
      <c r="F20" s="107">
        <v>0</v>
      </c>
      <c r="G20" s="107">
        <v>0</v>
      </c>
      <c r="H20" s="107">
        <v>0</v>
      </c>
      <c r="I20" s="107">
        <v>0</v>
      </c>
      <c r="J20" s="107">
        <v>0</v>
      </c>
      <c r="K20" s="107">
        <v>0</v>
      </c>
    </row>
    <row r="21" spans="1:11" ht="21.75" customHeight="1" x14ac:dyDescent="0.15">
      <c r="A21" s="24" t="s">
        <v>670</v>
      </c>
      <c r="B21" s="107">
        <f>SUM(D21:K21)</f>
        <v>0</v>
      </c>
      <c r="C21" s="117">
        <v>0</v>
      </c>
      <c r="D21" s="107">
        <v>0</v>
      </c>
      <c r="E21" s="107">
        <v>0</v>
      </c>
      <c r="F21" s="107">
        <v>0</v>
      </c>
      <c r="G21" s="107">
        <v>0</v>
      </c>
      <c r="H21" s="107">
        <v>0</v>
      </c>
      <c r="I21" s="107">
        <v>0</v>
      </c>
      <c r="J21" s="107">
        <v>0</v>
      </c>
      <c r="K21" s="107">
        <v>0</v>
      </c>
    </row>
    <row r="22" spans="1:11" ht="21" customHeight="1" x14ac:dyDescent="0.15">
      <c r="A22" s="24" t="s">
        <v>88</v>
      </c>
      <c r="B22" s="107">
        <f>SUM(D22:K22)</f>
        <v>272336</v>
      </c>
      <c r="C22" s="117">
        <v>29346</v>
      </c>
      <c r="D22" s="107">
        <v>270195</v>
      </c>
      <c r="E22" s="107">
        <v>2141</v>
      </c>
      <c r="F22" s="107">
        <v>0</v>
      </c>
      <c r="G22" s="107">
        <v>0</v>
      </c>
      <c r="H22" s="107">
        <v>0</v>
      </c>
      <c r="I22" s="107">
        <v>0</v>
      </c>
      <c r="J22" s="107">
        <v>0</v>
      </c>
      <c r="K22" s="107">
        <v>0</v>
      </c>
    </row>
    <row r="23" spans="1:11" ht="21" customHeight="1" x14ac:dyDescent="0.15">
      <c r="A23" s="22" t="s">
        <v>313</v>
      </c>
      <c r="B23" s="107">
        <f>SUM(B7:B22)-1</f>
        <v>11521516</v>
      </c>
      <c r="C23" s="117">
        <f>SUM(C7:C22)+1</f>
        <v>1119087</v>
      </c>
      <c r="D23" s="107">
        <f t="shared" ref="D23:K23" si="1">SUM(D7:D22)</f>
        <v>9528199</v>
      </c>
      <c r="E23" s="107">
        <f t="shared" si="1"/>
        <v>1112412</v>
      </c>
      <c r="F23" s="107">
        <f t="shared" si="1"/>
        <v>12657</v>
      </c>
      <c r="G23" s="107">
        <f t="shared" si="1"/>
        <v>868248</v>
      </c>
      <c r="H23" s="107">
        <f t="shared" si="1"/>
        <v>0</v>
      </c>
      <c r="I23" s="107">
        <f t="shared" si="1"/>
        <v>0</v>
      </c>
      <c r="J23" s="107">
        <f t="shared" si="1"/>
        <v>0</v>
      </c>
      <c r="K23" s="107">
        <f t="shared" si="1"/>
        <v>0</v>
      </c>
    </row>
  </sheetData>
  <mergeCells count="8">
    <mergeCell ref="G5:G6"/>
    <mergeCell ref="H5:H6"/>
    <mergeCell ref="K5:K6"/>
    <mergeCell ref="A5:A6"/>
    <mergeCell ref="B5:B6"/>
    <mergeCell ref="D5:D6"/>
    <mergeCell ref="E5:E6"/>
    <mergeCell ref="F5:F6"/>
  </mergeCells>
  <phoneticPr fontId="2"/>
  <printOptions horizontalCentered="1"/>
  <pageMargins left="0.39370078740157483" right="0.39370078740157483" top="0.39370078740157483" bottom="0.39370078740157483" header="0.19685039370078741" footer="0.19685039370078741"/>
  <pageSetup paperSize="9" scale="80" fitToHeight="0" orientation="landscape" r:id="rId1"/>
  <headerFooter>
    <oddHeader xml:space="preserve">&amp;R&amp;9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6"/>
  <sheetViews>
    <sheetView workbookViewId="0">
      <selection activeCell="A16" sqref="A16"/>
    </sheetView>
  </sheetViews>
  <sheetFormatPr defaultColWidth="8.875" defaultRowHeight="11.25" x14ac:dyDescent="0.15"/>
  <cols>
    <col min="1" max="1" width="22.875" style="13" customWidth="1"/>
    <col min="2" max="9" width="12.875" style="13" customWidth="1"/>
    <col min="10" max="10" width="12" style="13" bestFit="1" customWidth="1"/>
    <col min="11" max="16384" width="8.875" style="13"/>
  </cols>
  <sheetData>
    <row r="1" spans="1:8" ht="21" x14ac:dyDescent="0.2">
      <c r="A1" s="12" t="s">
        <v>337</v>
      </c>
    </row>
    <row r="2" spans="1:8" ht="13.5" x14ac:dyDescent="0.15">
      <c r="A2" s="14"/>
    </row>
    <row r="3" spans="1:8" ht="13.5" x14ac:dyDescent="0.15">
      <c r="A3" s="14"/>
    </row>
    <row r="4" spans="1:8" ht="13.5" x14ac:dyDescent="0.15">
      <c r="H4" s="16" t="s">
        <v>658</v>
      </c>
    </row>
    <row r="5" spans="1:8" ht="37.5" customHeight="1" x14ac:dyDescent="0.15">
      <c r="A5" s="33" t="s">
        <v>75</v>
      </c>
      <c r="B5" s="17" t="s">
        <v>90</v>
      </c>
      <c r="C5" s="18" t="s">
        <v>91</v>
      </c>
      <c r="D5" s="18" t="s">
        <v>92</v>
      </c>
      <c r="E5" s="18" t="s">
        <v>93</v>
      </c>
      <c r="F5" s="18" t="s">
        <v>94</v>
      </c>
      <c r="G5" s="18" t="s">
        <v>95</v>
      </c>
      <c r="H5" s="17" t="s">
        <v>96</v>
      </c>
    </row>
    <row r="6" spans="1:8" ht="21" customHeight="1" x14ac:dyDescent="0.15">
      <c r="A6" s="34">
        <f>SUM(B6:H6)</f>
        <v>11521516</v>
      </c>
      <c r="B6" s="20">
        <v>8047608</v>
      </c>
      <c r="C6" s="20">
        <v>1344623</v>
      </c>
      <c r="D6" s="20">
        <v>2057282</v>
      </c>
      <c r="E6" s="20">
        <f>48999+1</f>
        <v>49000</v>
      </c>
      <c r="F6" s="20">
        <f>23002+1</f>
        <v>23003</v>
      </c>
      <c r="G6" s="20">
        <v>0</v>
      </c>
      <c r="H6" s="20">
        <v>0</v>
      </c>
    </row>
  </sheetData>
  <phoneticPr fontId="2"/>
  <printOptions horizontalCentered="1"/>
  <pageMargins left="0.39370078740157483" right="0.39370078740157483" top="0.39370078740157483" bottom="0.39370078740157483" header="0.19685039370078741" footer="0.19685039370078741"/>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6"/>
  <sheetViews>
    <sheetView workbookViewId="0">
      <selection activeCell="C18" sqref="C18:C19"/>
    </sheetView>
  </sheetViews>
  <sheetFormatPr defaultColWidth="8.875" defaultRowHeight="11.25" x14ac:dyDescent="0.15"/>
  <cols>
    <col min="1" max="1" width="22.875" style="13" customWidth="1"/>
    <col min="2" max="10" width="12.875" style="13" customWidth="1"/>
    <col min="11" max="11" width="11" style="13" customWidth="1"/>
    <col min="12" max="16384" width="8.875" style="13"/>
  </cols>
  <sheetData>
    <row r="1" spans="1:10" ht="21" x14ac:dyDescent="0.2">
      <c r="A1" s="12" t="s">
        <v>338</v>
      </c>
    </row>
    <row r="2" spans="1:10" ht="13.5" x14ac:dyDescent="0.15">
      <c r="A2" s="14"/>
    </row>
    <row r="3" spans="1:10" ht="13.5" x14ac:dyDescent="0.15">
      <c r="A3" s="14"/>
    </row>
    <row r="4" spans="1:10" ht="13.5" x14ac:dyDescent="0.15">
      <c r="J4" s="16" t="s">
        <v>658</v>
      </c>
    </row>
    <row r="5" spans="1:10" ht="37.5" customHeight="1" x14ac:dyDescent="0.15">
      <c r="A5" s="33" t="s">
        <v>75</v>
      </c>
      <c r="B5" s="17" t="s">
        <v>97</v>
      </c>
      <c r="C5" s="18" t="s">
        <v>98</v>
      </c>
      <c r="D5" s="18" t="s">
        <v>99</v>
      </c>
      <c r="E5" s="18" t="s">
        <v>100</v>
      </c>
      <c r="F5" s="18" t="s">
        <v>101</v>
      </c>
      <c r="G5" s="18" t="s">
        <v>102</v>
      </c>
      <c r="H5" s="18" t="s">
        <v>103</v>
      </c>
      <c r="I5" s="18" t="s">
        <v>104</v>
      </c>
      <c r="J5" s="17" t="s">
        <v>105</v>
      </c>
    </row>
    <row r="6" spans="1:10" ht="21" customHeight="1" x14ac:dyDescent="0.15">
      <c r="A6" s="34">
        <f>SUM(B6:J6)-1</f>
        <v>11521516</v>
      </c>
      <c r="B6" s="20">
        <v>1119087</v>
      </c>
      <c r="C6" s="20">
        <v>1088982</v>
      </c>
      <c r="D6" s="20">
        <v>1067571</v>
      </c>
      <c r="E6" s="20">
        <v>902613</v>
      </c>
      <c r="F6" s="20">
        <v>862311</v>
      </c>
      <c r="G6" s="20">
        <v>3395168</v>
      </c>
      <c r="H6" s="20">
        <v>1635307</v>
      </c>
      <c r="I6" s="20">
        <v>933336</v>
      </c>
      <c r="J6" s="20">
        <v>517142</v>
      </c>
    </row>
  </sheetData>
  <phoneticPr fontId="2"/>
  <printOptions horizontalCentered="1"/>
  <pageMargins left="0.39370078740157483" right="0.39370078740157483" top="0.39370078740157483" bottom="0.39370078740157483" header="0.19685039370078741" footer="0.19685039370078741"/>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58EBD-FC81-4F86-9C38-704DDC09932B}">
  <dimension ref="A1:I5"/>
  <sheetViews>
    <sheetView workbookViewId="0">
      <selection sqref="A1:I1"/>
    </sheetView>
  </sheetViews>
  <sheetFormatPr defaultColWidth="8.875" defaultRowHeight="11.25" x14ac:dyDescent="0.15"/>
  <cols>
    <col min="1" max="1" width="21.5" style="13" customWidth="1"/>
    <col min="2" max="8" width="12.875" style="13" customWidth="1"/>
    <col min="9" max="16384" width="8.875" style="13"/>
  </cols>
  <sheetData>
    <row r="1" spans="1:9" s="118" customFormat="1" ht="21" x14ac:dyDescent="0.15">
      <c r="A1" s="284" t="s">
        <v>785</v>
      </c>
      <c r="B1" s="284"/>
      <c r="C1" s="284"/>
      <c r="D1" s="284"/>
      <c r="E1" s="284"/>
      <c r="F1" s="284"/>
      <c r="G1" s="284"/>
      <c r="H1" s="284"/>
      <c r="I1" s="284"/>
    </row>
    <row r="2" spans="1:9" s="118" customFormat="1" ht="13.5" x14ac:dyDescent="0.15">
      <c r="A2" s="119"/>
      <c r="G2" s="120" t="s">
        <v>621</v>
      </c>
    </row>
    <row r="3" spans="1:9" s="118" customFormat="1" ht="22.5" customHeight="1" x14ac:dyDescent="0.15">
      <c r="A3" s="285" t="s">
        <v>622</v>
      </c>
      <c r="B3" s="285"/>
      <c r="C3" s="286" t="s">
        <v>623</v>
      </c>
      <c r="D3" s="286"/>
      <c r="E3" s="286"/>
      <c r="F3" s="286"/>
      <c r="G3" s="286"/>
    </row>
    <row r="4" spans="1:9" s="118" customFormat="1" ht="18" customHeight="1" x14ac:dyDescent="0.15">
      <c r="A4" s="287" t="s">
        <v>129</v>
      </c>
      <c r="B4" s="287"/>
      <c r="C4" s="287" t="s">
        <v>624</v>
      </c>
      <c r="D4" s="287"/>
      <c r="E4" s="287"/>
      <c r="F4" s="287"/>
      <c r="G4" s="287"/>
    </row>
    <row r="5" spans="1:9" s="118" customFormat="1" x14ac:dyDescent="0.15">
      <c r="A5" s="118" t="s">
        <v>625</v>
      </c>
    </row>
  </sheetData>
  <mergeCells count="5">
    <mergeCell ref="A1:I1"/>
    <mergeCell ref="A3:B3"/>
    <mergeCell ref="C3:G3"/>
    <mergeCell ref="A4:B4"/>
    <mergeCell ref="C4:G4"/>
  </mergeCells>
  <phoneticPr fontId="2"/>
  <printOptions horizontalCentered="1"/>
  <pageMargins left="0.39370078740157483" right="0.39370078740157483" top="0.98425196850393704" bottom="0.39370078740157483" header="0.19685039370078741" footer="0.19685039370078741"/>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12"/>
  <sheetViews>
    <sheetView view="pageBreakPreview" zoomScale="90" zoomScaleNormal="100" zoomScaleSheetLayoutView="90" workbookViewId="0">
      <selection activeCell="C13" sqref="C13"/>
    </sheetView>
  </sheetViews>
  <sheetFormatPr defaultColWidth="8.875" defaultRowHeight="11.25" x14ac:dyDescent="0.15"/>
  <cols>
    <col min="1" max="1" width="20.5" style="13" customWidth="1"/>
    <col min="2" max="6" width="20.875" style="13" customWidth="1"/>
    <col min="7" max="16384" width="8.875" style="13"/>
  </cols>
  <sheetData>
    <row r="1" spans="1:6" ht="21" x14ac:dyDescent="0.2">
      <c r="A1" s="12" t="s">
        <v>339</v>
      </c>
    </row>
    <row r="2" spans="1:6" ht="13.5" x14ac:dyDescent="0.15">
      <c r="A2" s="14"/>
    </row>
    <row r="3" spans="1:6" ht="13.5" x14ac:dyDescent="0.15">
      <c r="A3" s="14"/>
    </row>
    <row r="4" spans="1:6" ht="13.5" x14ac:dyDescent="0.15">
      <c r="F4" s="16" t="s">
        <v>658</v>
      </c>
    </row>
    <row r="5" spans="1:6" ht="22.5" customHeight="1" x14ac:dyDescent="0.15">
      <c r="A5" s="279" t="s">
        <v>106</v>
      </c>
      <c r="B5" s="279" t="s">
        <v>107</v>
      </c>
      <c r="C5" s="279" t="s">
        <v>108</v>
      </c>
      <c r="D5" s="279" t="s">
        <v>109</v>
      </c>
      <c r="E5" s="279"/>
      <c r="F5" s="279" t="s">
        <v>73</v>
      </c>
    </row>
    <row r="6" spans="1:6" ht="22.5" customHeight="1" x14ac:dyDescent="0.15">
      <c r="A6" s="279"/>
      <c r="B6" s="279"/>
      <c r="C6" s="279"/>
      <c r="D6" s="17" t="s">
        <v>110</v>
      </c>
      <c r="E6" s="17" t="s">
        <v>61</v>
      </c>
      <c r="F6" s="279"/>
    </row>
    <row r="7" spans="1:6" s="75" customFormat="1" ht="18" customHeight="1" x14ac:dyDescent="0.15">
      <c r="A7" s="79" t="s">
        <v>520</v>
      </c>
      <c r="B7" s="91">
        <v>15955</v>
      </c>
      <c r="C7" s="91">
        <f>6727+10561+1014+106</f>
        <v>18408</v>
      </c>
      <c r="D7" s="91">
        <v>0</v>
      </c>
      <c r="E7" s="91">
        <v>15955</v>
      </c>
      <c r="F7" s="91">
        <f>B7+C7-D7-E7</f>
        <v>18408</v>
      </c>
    </row>
    <row r="8" spans="1:6" s="75" customFormat="1" ht="18" customHeight="1" x14ac:dyDescent="0.15">
      <c r="A8" s="79" t="s">
        <v>521</v>
      </c>
      <c r="B8" s="91">
        <v>7136</v>
      </c>
      <c r="C8" s="91">
        <f>1637+3858+472+80</f>
        <v>6047</v>
      </c>
      <c r="D8" s="91">
        <v>0</v>
      </c>
      <c r="E8" s="91">
        <v>7136</v>
      </c>
      <c r="F8" s="91">
        <f t="shared" ref="F8:F9" si="0">B8+C8-D8-E8</f>
        <v>6047</v>
      </c>
    </row>
    <row r="9" spans="1:6" s="75" customFormat="1" ht="18" customHeight="1" x14ac:dyDescent="0.15">
      <c r="A9" s="79" t="s">
        <v>522</v>
      </c>
      <c r="B9" s="91">
        <v>934325</v>
      </c>
      <c r="C9" s="91">
        <v>8458</v>
      </c>
      <c r="D9" s="91">
        <v>0</v>
      </c>
      <c r="E9" s="91">
        <v>0</v>
      </c>
      <c r="F9" s="91">
        <f t="shared" si="0"/>
        <v>942783</v>
      </c>
    </row>
    <row r="10" spans="1:6" s="75" customFormat="1" ht="18" customHeight="1" x14ac:dyDescent="0.15">
      <c r="A10" s="79" t="s">
        <v>523</v>
      </c>
      <c r="B10" s="91">
        <v>13500</v>
      </c>
      <c r="C10" s="91">
        <v>4500</v>
      </c>
      <c r="D10" s="91">
        <v>0</v>
      </c>
      <c r="E10" s="91">
        <v>0</v>
      </c>
      <c r="F10" s="91">
        <f>B10+C10-D10-E10</f>
        <v>18000</v>
      </c>
    </row>
    <row r="11" spans="1:6" s="75" customFormat="1" ht="18" customHeight="1" x14ac:dyDescent="0.15">
      <c r="A11" s="79" t="s">
        <v>524</v>
      </c>
      <c r="B11" s="91">
        <v>95342</v>
      </c>
      <c r="C11" s="91">
        <v>110111</v>
      </c>
      <c r="D11" s="91">
        <v>95342</v>
      </c>
      <c r="E11" s="91">
        <v>0</v>
      </c>
      <c r="F11" s="91">
        <f>B11+C11-D11-E11</f>
        <v>110111</v>
      </c>
    </row>
    <row r="12" spans="1:6" s="75" customFormat="1" ht="18" customHeight="1" x14ac:dyDescent="0.15">
      <c r="A12" s="81" t="s">
        <v>42</v>
      </c>
      <c r="B12" s="91">
        <f>SUM(B7:B11)</f>
        <v>1066258</v>
      </c>
      <c r="C12" s="91">
        <f t="shared" ref="C12:F12" si="1">SUM(C7:C11)</f>
        <v>147524</v>
      </c>
      <c r="D12" s="91">
        <f t="shared" si="1"/>
        <v>95342</v>
      </c>
      <c r="E12" s="91">
        <f t="shared" si="1"/>
        <v>23091</v>
      </c>
      <c r="F12" s="91">
        <f t="shared" si="1"/>
        <v>1095349</v>
      </c>
    </row>
  </sheetData>
  <mergeCells count="5">
    <mergeCell ref="A5:A6"/>
    <mergeCell ref="B5:B6"/>
    <mergeCell ref="C5:C6"/>
    <mergeCell ref="D5:E5"/>
    <mergeCell ref="F5:F6"/>
  </mergeCells>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M59"/>
  <sheetViews>
    <sheetView topLeftCell="B37" workbookViewId="0">
      <selection activeCell="B55" sqref="B55"/>
    </sheetView>
  </sheetViews>
  <sheetFormatPr defaultColWidth="8.875" defaultRowHeight="11.25" x14ac:dyDescent="0.15"/>
  <cols>
    <col min="1" max="1" width="28.5" style="13" customWidth="1"/>
    <col min="2" max="2" width="48.5" style="13" bestFit="1" customWidth="1"/>
    <col min="3" max="3" width="27.375" style="13" bestFit="1" customWidth="1"/>
    <col min="4" max="4" width="16.875" style="13" customWidth="1"/>
    <col min="5" max="5" width="43.5" style="13" bestFit="1" customWidth="1"/>
    <col min="6" max="6" width="8.875" style="13"/>
    <col min="7" max="7" width="10.125" style="13" bestFit="1" customWidth="1"/>
    <col min="8" max="16384" width="8.875" style="13"/>
  </cols>
  <sheetData>
    <row r="1" spans="1:13" ht="21" x14ac:dyDescent="0.2">
      <c r="A1" s="12" t="s">
        <v>341</v>
      </c>
    </row>
    <row r="2" spans="1:13" ht="13.5" x14ac:dyDescent="0.15">
      <c r="A2" s="14"/>
    </row>
    <row r="3" spans="1:13" ht="13.5" x14ac:dyDescent="0.15">
      <c r="A3" s="14"/>
    </row>
    <row r="4" spans="1:13" ht="13.5" x14ac:dyDescent="0.15">
      <c r="E4" s="16" t="s">
        <v>658</v>
      </c>
    </row>
    <row r="5" spans="1:13" ht="22.5" customHeight="1" x14ac:dyDescent="0.15">
      <c r="A5" s="17" t="s">
        <v>106</v>
      </c>
      <c r="B5" s="17" t="s">
        <v>132</v>
      </c>
      <c r="C5" s="17" t="s">
        <v>133</v>
      </c>
      <c r="D5" s="17" t="s">
        <v>113</v>
      </c>
      <c r="E5" s="17" t="s">
        <v>134</v>
      </c>
      <c r="M5" s="75"/>
    </row>
    <row r="6" spans="1:13" s="75" customFormat="1" ht="18" customHeight="1" x14ac:dyDescent="0.15">
      <c r="A6" s="310" t="s">
        <v>135</v>
      </c>
      <c r="B6" s="103" t="s">
        <v>770</v>
      </c>
      <c r="C6" s="103" t="s">
        <v>771</v>
      </c>
      <c r="D6" s="80">
        <v>34006</v>
      </c>
      <c r="E6" s="103" t="s">
        <v>777</v>
      </c>
    </row>
    <row r="7" spans="1:13" s="75" customFormat="1" ht="18" customHeight="1" x14ac:dyDescent="0.15">
      <c r="A7" s="310"/>
      <c r="B7" s="103"/>
      <c r="C7" s="103"/>
      <c r="D7" s="80"/>
      <c r="E7" s="103"/>
    </row>
    <row r="8" spans="1:13" s="75" customFormat="1" ht="18" customHeight="1" x14ac:dyDescent="0.15">
      <c r="A8" s="295"/>
      <c r="B8" s="103"/>
      <c r="C8" s="103"/>
      <c r="D8" s="80"/>
      <c r="E8" s="103"/>
    </row>
    <row r="9" spans="1:13" s="75" customFormat="1" ht="18" customHeight="1" x14ac:dyDescent="0.15">
      <c r="A9" s="297"/>
      <c r="B9" s="81" t="s">
        <v>122</v>
      </c>
      <c r="C9" s="99"/>
      <c r="D9" s="80">
        <f>SUBTOTAL(9,D6:D8)</f>
        <v>34006</v>
      </c>
      <c r="E9" s="121"/>
    </row>
    <row r="10" spans="1:13" s="75" customFormat="1" ht="18" customHeight="1" x14ac:dyDescent="0.15">
      <c r="A10" s="295" t="s">
        <v>136</v>
      </c>
      <c r="B10" s="79" t="s">
        <v>525</v>
      </c>
      <c r="C10" s="79" t="s">
        <v>772</v>
      </c>
      <c r="D10" s="80">
        <v>257779</v>
      </c>
      <c r="E10" s="103" t="s">
        <v>778</v>
      </c>
    </row>
    <row r="11" spans="1:13" s="75" customFormat="1" ht="18" customHeight="1" x14ac:dyDescent="0.15">
      <c r="A11" s="295"/>
      <c r="B11" s="79" t="s">
        <v>829</v>
      </c>
      <c r="C11" s="79" t="s">
        <v>806</v>
      </c>
      <c r="D11" s="80">
        <v>196916</v>
      </c>
      <c r="E11" s="103" t="s">
        <v>830</v>
      </c>
    </row>
    <row r="12" spans="1:13" s="75" customFormat="1" ht="18" customHeight="1" x14ac:dyDescent="0.15">
      <c r="A12" s="295"/>
      <c r="B12" s="79" t="s">
        <v>526</v>
      </c>
      <c r="C12" s="79" t="s">
        <v>773</v>
      </c>
      <c r="D12" s="80">
        <v>159846</v>
      </c>
      <c r="E12" s="103" t="s">
        <v>778</v>
      </c>
    </row>
    <row r="13" spans="1:13" s="75" customFormat="1" ht="18" customHeight="1" x14ac:dyDescent="0.15">
      <c r="A13" s="295"/>
      <c r="B13" s="79" t="s">
        <v>527</v>
      </c>
      <c r="C13" s="79" t="s">
        <v>602</v>
      </c>
      <c r="D13" s="80">
        <v>120687</v>
      </c>
      <c r="E13" s="103" t="s">
        <v>779</v>
      </c>
    </row>
    <row r="14" spans="1:13" s="75" customFormat="1" ht="18" customHeight="1" x14ac:dyDescent="0.15">
      <c r="A14" s="295"/>
      <c r="B14" s="79" t="s">
        <v>831</v>
      </c>
      <c r="C14" s="79" t="s">
        <v>832</v>
      </c>
      <c r="D14" s="80">
        <v>102330</v>
      </c>
      <c r="E14" s="103" t="s">
        <v>833</v>
      </c>
    </row>
    <row r="15" spans="1:13" s="75" customFormat="1" ht="18" customHeight="1" x14ac:dyDescent="0.15">
      <c r="A15" s="295"/>
      <c r="B15" s="79" t="s">
        <v>528</v>
      </c>
      <c r="C15" s="79" t="s">
        <v>361</v>
      </c>
      <c r="D15" s="80">
        <v>83663</v>
      </c>
      <c r="E15" s="103" t="s">
        <v>780</v>
      </c>
    </row>
    <row r="16" spans="1:13" s="75" customFormat="1" ht="18" customHeight="1" x14ac:dyDescent="0.15">
      <c r="A16" s="295"/>
      <c r="B16" s="79" t="s">
        <v>834</v>
      </c>
      <c r="C16" s="79" t="s">
        <v>835</v>
      </c>
      <c r="D16" s="80">
        <v>50070</v>
      </c>
      <c r="E16" s="103" t="s">
        <v>836</v>
      </c>
    </row>
    <row r="17" spans="1:5" s="75" customFormat="1" ht="18" customHeight="1" x14ac:dyDescent="0.15">
      <c r="A17" s="295"/>
      <c r="B17" s="79" t="s">
        <v>837</v>
      </c>
      <c r="C17" s="79" t="s">
        <v>806</v>
      </c>
      <c r="D17" s="80">
        <v>47400</v>
      </c>
      <c r="E17" s="103" t="s">
        <v>830</v>
      </c>
    </row>
    <row r="18" spans="1:5" s="75" customFormat="1" ht="18" customHeight="1" x14ac:dyDescent="0.15">
      <c r="A18" s="295"/>
      <c r="B18" s="79" t="s">
        <v>774</v>
      </c>
      <c r="C18" s="79" t="s">
        <v>775</v>
      </c>
      <c r="D18" s="80">
        <v>45823</v>
      </c>
      <c r="E18" s="103" t="s">
        <v>778</v>
      </c>
    </row>
    <row r="19" spans="1:5" s="75" customFormat="1" ht="18" customHeight="1" x14ac:dyDescent="0.15">
      <c r="A19" s="295"/>
      <c r="B19" s="79" t="s">
        <v>529</v>
      </c>
      <c r="C19" s="79" t="s">
        <v>776</v>
      </c>
      <c r="D19" s="80">
        <v>34907</v>
      </c>
      <c r="E19" s="103" t="s">
        <v>781</v>
      </c>
    </row>
    <row r="20" spans="1:5" s="75" customFormat="1" ht="18" customHeight="1" x14ac:dyDescent="0.15">
      <c r="A20" s="295"/>
      <c r="B20" s="79" t="s">
        <v>838</v>
      </c>
      <c r="C20" s="79" t="s">
        <v>839</v>
      </c>
      <c r="D20" s="80">
        <v>34800</v>
      </c>
      <c r="E20" s="103" t="s">
        <v>840</v>
      </c>
    </row>
    <row r="21" spans="1:5" s="75" customFormat="1" ht="18" customHeight="1" x14ac:dyDescent="0.15">
      <c r="A21" s="295"/>
      <c r="B21" s="79" t="s">
        <v>530</v>
      </c>
      <c r="C21" s="79" t="s">
        <v>603</v>
      </c>
      <c r="D21" s="80">
        <v>18998</v>
      </c>
      <c r="E21" s="103" t="s">
        <v>782</v>
      </c>
    </row>
    <row r="22" spans="1:5" s="75" customFormat="1" ht="18" customHeight="1" x14ac:dyDescent="0.15">
      <c r="A22" s="295"/>
      <c r="B22" s="79" t="s">
        <v>841</v>
      </c>
      <c r="C22" s="79" t="s">
        <v>842</v>
      </c>
      <c r="D22" s="80">
        <v>18094</v>
      </c>
      <c r="E22" s="103" t="s">
        <v>843</v>
      </c>
    </row>
    <row r="23" spans="1:5" s="75" customFormat="1" ht="18" customHeight="1" x14ac:dyDescent="0.15">
      <c r="A23" s="295"/>
      <c r="B23" s="79" t="s">
        <v>844</v>
      </c>
      <c r="C23" s="79" t="s">
        <v>845</v>
      </c>
      <c r="D23" s="80">
        <v>17961</v>
      </c>
      <c r="E23" s="103" t="s">
        <v>846</v>
      </c>
    </row>
    <row r="24" spans="1:5" s="75" customFormat="1" ht="18" customHeight="1" x14ac:dyDescent="0.15">
      <c r="A24" s="295"/>
      <c r="B24" s="79" t="s">
        <v>834</v>
      </c>
      <c r="C24" s="79" t="s">
        <v>847</v>
      </c>
      <c r="D24" s="80">
        <v>15700</v>
      </c>
      <c r="E24" s="103" t="s">
        <v>848</v>
      </c>
    </row>
    <row r="25" spans="1:5" s="75" customFormat="1" ht="18" customHeight="1" x14ac:dyDescent="0.15">
      <c r="A25" s="295"/>
      <c r="B25" s="79" t="s">
        <v>849</v>
      </c>
      <c r="C25" s="79" t="s">
        <v>850</v>
      </c>
      <c r="D25" s="80">
        <v>14792</v>
      </c>
      <c r="E25" s="103" t="s">
        <v>851</v>
      </c>
    </row>
    <row r="26" spans="1:5" s="75" customFormat="1" ht="18" customHeight="1" x14ac:dyDescent="0.15">
      <c r="A26" s="295"/>
      <c r="B26" s="79" t="s">
        <v>531</v>
      </c>
      <c r="C26" s="79" t="s">
        <v>604</v>
      </c>
      <c r="D26" s="80">
        <v>14647</v>
      </c>
      <c r="E26" s="103" t="s">
        <v>783</v>
      </c>
    </row>
    <row r="27" spans="1:5" s="75" customFormat="1" ht="18" customHeight="1" x14ac:dyDescent="0.15">
      <c r="A27" s="295"/>
      <c r="B27" s="79" t="s">
        <v>532</v>
      </c>
      <c r="C27" s="79" t="s">
        <v>363</v>
      </c>
      <c r="D27" s="80">
        <v>12431</v>
      </c>
      <c r="E27" s="103" t="s">
        <v>780</v>
      </c>
    </row>
    <row r="28" spans="1:5" s="75" customFormat="1" ht="18" customHeight="1" x14ac:dyDescent="0.15">
      <c r="A28" s="295"/>
      <c r="B28" s="79" t="s">
        <v>852</v>
      </c>
      <c r="C28" s="79" t="s">
        <v>853</v>
      </c>
      <c r="D28" s="80">
        <v>11802</v>
      </c>
      <c r="E28" s="103" t="s">
        <v>854</v>
      </c>
    </row>
    <row r="29" spans="1:5" s="75" customFormat="1" ht="18" customHeight="1" x14ac:dyDescent="0.15">
      <c r="A29" s="295"/>
      <c r="B29" s="79" t="s">
        <v>838</v>
      </c>
      <c r="C29" s="79" t="s">
        <v>855</v>
      </c>
      <c r="D29" s="80">
        <v>11600</v>
      </c>
      <c r="E29" s="103" t="s">
        <v>840</v>
      </c>
    </row>
    <row r="30" spans="1:5" s="75" customFormat="1" ht="18" customHeight="1" x14ac:dyDescent="0.15">
      <c r="A30" s="295"/>
      <c r="B30" s="79" t="s">
        <v>856</v>
      </c>
      <c r="C30" s="79" t="s">
        <v>857</v>
      </c>
      <c r="D30" s="80">
        <v>10500</v>
      </c>
      <c r="E30" s="103" t="s">
        <v>858</v>
      </c>
    </row>
    <row r="31" spans="1:5" s="75" customFormat="1" ht="18" customHeight="1" x14ac:dyDescent="0.15">
      <c r="A31" s="295"/>
      <c r="B31" s="79" t="s">
        <v>859</v>
      </c>
      <c r="C31" s="79" t="s">
        <v>860</v>
      </c>
      <c r="D31" s="80">
        <v>10264</v>
      </c>
      <c r="E31" s="103" t="s">
        <v>861</v>
      </c>
    </row>
    <row r="32" spans="1:5" s="75" customFormat="1" ht="18" customHeight="1" x14ac:dyDescent="0.15">
      <c r="A32" s="295"/>
      <c r="B32" s="79" t="s">
        <v>674</v>
      </c>
      <c r="C32" s="79"/>
      <c r="D32" s="80">
        <v>217144</v>
      </c>
      <c r="E32" s="103"/>
    </row>
    <row r="33" spans="1:8" s="75" customFormat="1" ht="18" customHeight="1" x14ac:dyDescent="0.15">
      <c r="A33" s="295"/>
      <c r="B33" s="100" t="s">
        <v>564</v>
      </c>
      <c r="C33" s="101"/>
      <c r="D33" s="102">
        <f>SUBTOTAL(9,D10:D32)</f>
        <v>1508154</v>
      </c>
      <c r="E33" s="122"/>
      <c r="H33" s="115"/>
    </row>
    <row r="34" spans="1:8" s="75" customFormat="1" ht="18" customHeight="1" x14ac:dyDescent="0.15">
      <c r="A34" s="295"/>
      <c r="B34" s="79" t="s">
        <v>565</v>
      </c>
      <c r="C34" s="103" t="s">
        <v>863</v>
      </c>
      <c r="D34" s="80">
        <v>967853</v>
      </c>
      <c r="E34" s="103" t="s">
        <v>864</v>
      </c>
    </row>
    <row r="35" spans="1:8" s="75" customFormat="1" ht="18" customHeight="1" x14ac:dyDescent="0.15">
      <c r="A35" s="295"/>
      <c r="B35" s="79" t="s">
        <v>605</v>
      </c>
      <c r="C35" s="103" t="s">
        <v>863</v>
      </c>
      <c r="D35" s="80">
        <v>352662</v>
      </c>
      <c r="E35" s="103" t="s">
        <v>605</v>
      </c>
    </row>
    <row r="36" spans="1:8" s="75" customFormat="1" ht="18" customHeight="1" x14ac:dyDescent="0.15">
      <c r="A36" s="295"/>
      <c r="B36" s="79" t="s">
        <v>566</v>
      </c>
      <c r="C36" s="103" t="s">
        <v>863</v>
      </c>
      <c r="D36" s="80">
        <v>150831</v>
      </c>
      <c r="E36" s="103" t="s">
        <v>865</v>
      </c>
    </row>
    <row r="37" spans="1:8" s="75" customFormat="1" ht="18" customHeight="1" x14ac:dyDescent="0.15">
      <c r="A37" s="295"/>
      <c r="B37" s="79" t="s">
        <v>606</v>
      </c>
      <c r="C37" s="103" t="s">
        <v>863</v>
      </c>
      <c r="D37" s="80">
        <v>133064</v>
      </c>
      <c r="E37" s="103" t="s">
        <v>606</v>
      </c>
    </row>
    <row r="38" spans="1:8" s="75" customFormat="1" ht="18" customHeight="1" x14ac:dyDescent="0.15">
      <c r="A38" s="295"/>
      <c r="B38" s="79" t="s">
        <v>611</v>
      </c>
      <c r="C38" s="103" t="s">
        <v>863</v>
      </c>
      <c r="D38" s="80">
        <v>61422</v>
      </c>
      <c r="E38" s="103" t="s">
        <v>567</v>
      </c>
    </row>
    <row r="39" spans="1:8" s="75" customFormat="1" ht="18" customHeight="1" x14ac:dyDescent="0.15">
      <c r="A39" s="295"/>
      <c r="B39" s="79" t="s">
        <v>61</v>
      </c>
      <c r="C39" s="103"/>
      <c r="D39" s="80">
        <v>17275</v>
      </c>
      <c r="E39" s="103"/>
    </row>
    <row r="40" spans="1:8" s="75" customFormat="1" ht="18" customHeight="1" x14ac:dyDescent="0.15">
      <c r="A40" s="295"/>
      <c r="B40" s="100" t="s">
        <v>568</v>
      </c>
      <c r="C40" s="101"/>
      <c r="D40" s="102">
        <f>SUBTOTAL(9,D34:D39)</f>
        <v>1683107</v>
      </c>
      <c r="E40" s="122"/>
    </row>
    <row r="41" spans="1:8" s="75" customFormat="1" ht="18" customHeight="1" x14ac:dyDescent="0.15">
      <c r="A41" s="295"/>
      <c r="B41" s="79" t="s">
        <v>569</v>
      </c>
      <c r="C41" s="79" t="s">
        <v>787</v>
      </c>
      <c r="D41" s="80">
        <v>190781</v>
      </c>
      <c r="E41" s="103" t="s">
        <v>788</v>
      </c>
    </row>
    <row r="42" spans="1:8" s="75" customFormat="1" ht="18" customHeight="1" x14ac:dyDescent="0.15">
      <c r="A42" s="295"/>
      <c r="B42" s="79" t="s">
        <v>612</v>
      </c>
      <c r="C42" s="79" t="s">
        <v>789</v>
      </c>
      <c r="D42" s="80">
        <v>4592</v>
      </c>
      <c r="E42" s="103"/>
    </row>
    <row r="43" spans="1:8" s="75" customFormat="1" ht="18" customHeight="1" x14ac:dyDescent="0.15">
      <c r="A43" s="295"/>
      <c r="B43" s="79" t="s">
        <v>790</v>
      </c>
      <c r="C43" s="79"/>
      <c r="D43" s="80">
        <v>367</v>
      </c>
      <c r="E43" s="103"/>
    </row>
    <row r="44" spans="1:8" s="75" customFormat="1" ht="18" customHeight="1" x14ac:dyDescent="0.15">
      <c r="A44" s="295"/>
      <c r="B44" s="100" t="s">
        <v>570</v>
      </c>
      <c r="C44" s="101"/>
      <c r="D44" s="102">
        <f>SUBTOTAL(9,D41:D43)</f>
        <v>195740</v>
      </c>
      <c r="E44" s="122"/>
    </row>
    <row r="45" spans="1:8" s="75" customFormat="1" ht="18" customHeight="1" x14ac:dyDescent="0.15">
      <c r="A45" s="295"/>
      <c r="B45" s="79" t="s">
        <v>571</v>
      </c>
      <c r="C45" s="79" t="s">
        <v>786</v>
      </c>
      <c r="D45" s="80">
        <v>748443</v>
      </c>
      <c r="E45" s="103" t="s">
        <v>791</v>
      </c>
    </row>
    <row r="46" spans="1:8" s="75" customFormat="1" ht="18" customHeight="1" x14ac:dyDescent="0.15">
      <c r="A46" s="295"/>
      <c r="B46" s="79" t="s">
        <v>572</v>
      </c>
      <c r="C46" s="79" t="s">
        <v>786</v>
      </c>
      <c r="D46" s="80">
        <v>392935</v>
      </c>
      <c r="E46" s="103" t="s">
        <v>792</v>
      </c>
    </row>
    <row r="47" spans="1:8" s="75" customFormat="1" ht="18" customHeight="1" x14ac:dyDescent="0.15">
      <c r="A47" s="295"/>
      <c r="B47" s="79" t="s">
        <v>573</v>
      </c>
      <c r="C47" s="79" t="s">
        <v>786</v>
      </c>
      <c r="D47" s="80">
        <v>259962</v>
      </c>
      <c r="E47" s="103" t="s">
        <v>793</v>
      </c>
    </row>
    <row r="48" spans="1:8" s="75" customFormat="1" ht="18" customHeight="1" x14ac:dyDescent="0.15">
      <c r="A48" s="295"/>
      <c r="B48" s="79" t="s">
        <v>794</v>
      </c>
      <c r="C48" s="79"/>
      <c r="D48" s="80">
        <v>260789</v>
      </c>
      <c r="E48" s="103"/>
    </row>
    <row r="49" spans="1:5" s="75" customFormat="1" ht="18" customHeight="1" x14ac:dyDescent="0.15">
      <c r="A49" s="295"/>
      <c r="B49" s="100" t="s">
        <v>574</v>
      </c>
      <c r="C49" s="101"/>
      <c r="D49" s="102">
        <f>SUBTOTAL(9,D45:D48)+1</f>
        <v>1662130</v>
      </c>
      <c r="E49" s="122"/>
    </row>
    <row r="50" spans="1:5" s="75" customFormat="1" ht="18" customHeight="1" x14ac:dyDescent="0.15">
      <c r="A50" s="295"/>
      <c r="B50" s="79" t="s">
        <v>881</v>
      </c>
      <c r="C50" s="79"/>
      <c r="D50" s="80">
        <v>1315</v>
      </c>
      <c r="E50" s="103"/>
    </row>
    <row r="51" spans="1:5" s="75" customFormat="1" ht="18" customHeight="1" x14ac:dyDescent="0.15">
      <c r="A51" s="295"/>
      <c r="B51" s="100" t="s">
        <v>870</v>
      </c>
      <c r="C51" s="101"/>
      <c r="D51" s="102">
        <f>SUBTOTAL(9,D50)</f>
        <v>1315</v>
      </c>
      <c r="E51" s="122"/>
    </row>
    <row r="52" spans="1:5" s="75" customFormat="1" ht="18" customHeight="1" x14ac:dyDescent="0.15">
      <c r="A52" s="295"/>
      <c r="B52" s="79" t="s">
        <v>705</v>
      </c>
      <c r="C52" s="79"/>
      <c r="D52" s="80">
        <v>127</v>
      </c>
      <c r="E52" s="103"/>
    </row>
    <row r="53" spans="1:5" s="75" customFormat="1" ht="18" customHeight="1" x14ac:dyDescent="0.15">
      <c r="A53" s="295"/>
      <c r="B53" s="100" t="s">
        <v>575</v>
      </c>
      <c r="C53" s="101"/>
      <c r="D53" s="102">
        <f>SUBTOTAL(9,D52)</f>
        <v>127</v>
      </c>
      <c r="E53" s="122"/>
    </row>
    <row r="54" spans="1:5" s="75" customFormat="1" ht="18" customHeight="1" x14ac:dyDescent="0.15">
      <c r="A54" s="295"/>
      <c r="B54" s="79" t="s">
        <v>706</v>
      </c>
      <c r="C54" s="79"/>
      <c r="D54" s="80">
        <v>54326</v>
      </c>
      <c r="E54" s="103"/>
    </row>
    <row r="55" spans="1:5" s="75" customFormat="1" ht="18" customHeight="1" x14ac:dyDescent="0.15">
      <c r="A55" s="295"/>
      <c r="B55" s="79" t="s">
        <v>883</v>
      </c>
      <c r="C55" s="79"/>
      <c r="D55" s="80">
        <v>8111</v>
      </c>
      <c r="E55" s="103"/>
    </row>
    <row r="56" spans="1:5" s="75" customFormat="1" ht="18" customHeight="1" x14ac:dyDescent="0.15">
      <c r="A56" s="295"/>
      <c r="B56" s="100" t="s">
        <v>871</v>
      </c>
      <c r="C56" s="101"/>
      <c r="D56" s="102">
        <f>SUBTOTAL(9,D54:D55)</f>
        <v>62437</v>
      </c>
      <c r="E56" s="122"/>
    </row>
    <row r="57" spans="1:5" s="75" customFormat="1" ht="18" customHeight="1" x14ac:dyDescent="0.15">
      <c r="A57" s="295"/>
      <c r="B57" s="79" t="s">
        <v>872</v>
      </c>
      <c r="C57" s="79"/>
      <c r="D57" s="80">
        <v>-4555</v>
      </c>
      <c r="E57" s="103"/>
    </row>
    <row r="58" spans="1:5" s="75" customFormat="1" ht="18" customHeight="1" x14ac:dyDescent="0.15">
      <c r="A58" s="295"/>
      <c r="B58" s="100" t="s">
        <v>577</v>
      </c>
      <c r="C58" s="101"/>
      <c r="D58" s="102">
        <f>SUBTOTAL(9,D57:D57)</f>
        <v>-4555</v>
      </c>
      <c r="E58" s="122"/>
    </row>
    <row r="59" spans="1:5" s="75" customFormat="1" ht="18" customHeight="1" x14ac:dyDescent="0.15">
      <c r="A59" s="81" t="s">
        <v>42</v>
      </c>
      <c r="B59" s="99"/>
      <c r="C59" s="99"/>
      <c r="D59" s="80">
        <f>SUBTOTAL(9,D6:D58)</f>
        <v>5142460</v>
      </c>
      <c r="E59" s="121"/>
    </row>
  </sheetData>
  <mergeCells count="2">
    <mergeCell ref="A6:A9"/>
    <mergeCell ref="A10:A58"/>
  </mergeCells>
  <phoneticPr fontId="2"/>
  <printOptions horizontalCentered="1"/>
  <pageMargins left="0.39370078740157483" right="0.39370078740157483" top="0.39370078740157483" bottom="0.39370078740157483" header="0.19685039370078741" footer="0.19685039370078741"/>
  <pageSetup paperSize="9" scale="55" orientation="landscape" r:id="rId1"/>
  <headerFooter>
    <oddHeader xml:space="preserve">&amp;R&amp;9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A39D2-28C2-4881-85B0-30664FB132C2}">
  <sheetPr>
    <pageSetUpPr fitToPage="1"/>
  </sheetPr>
  <dimension ref="A1:K82"/>
  <sheetViews>
    <sheetView workbookViewId="0"/>
  </sheetViews>
  <sheetFormatPr defaultColWidth="8.875" defaultRowHeight="11.25" x14ac:dyDescent="0.15"/>
  <cols>
    <col min="1" max="2" width="17.125" style="13" customWidth="1"/>
    <col min="3" max="9" width="23.625" style="13" customWidth="1"/>
    <col min="10" max="10" width="9.75" style="13" bestFit="1" customWidth="1"/>
    <col min="11" max="13" width="8.875" style="13"/>
    <col min="14" max="14" width="9.75" style="13" bestFit="1" customWidth="1"/>
    <col min="15" max="16384" width="8.875" style="13"/>
  </cols>
  <sheetData>
    <row r="1" spans="1:9" ht="21" x14ac:dyDescent="0.2">
      <c r="A1" s="12" t="s">
        <v>340</v>
      </c>
    </row>
    <row r="2" spans="1:9" ht="13.5" x14ac:dyDescent="0.15">
      <c r="A2" s="14"/>
    </row>
    <row r="3" spans="1:9" ht="13.5" x14ac:dyDescent="0.15">
      <c r="A3" s="14"/>
    </row>
    <row r="4" spans="1:9" ht="13.5" x14ac:dyDescent="0.15">
      <c r="E4" s="16" t="s">
        <v>658</v>
      </c>
      <c r="F4" s="16"/>
      <c r="G4" s="16"/>
      <c r="H4" s="16"/>
      <c r="I4" s="16"/>
    </row>
    <row r="5" spans="1:9" ht="22.5" customHeight="1" x14ac:dyDescent="0.15">
      <c r="A5" s="17" t="s">
        <v>111</v>
      </c>
      <c r="B5" s="17" t="s">
        <v>106</v>
      </c>
      <c r="C5" s="279" t="s">
        <v>112</v>
      </c>
      <c r="D5" s="279"/>
      <c r="E5" s="17" t="s">
        <v>113</v>
      </c>
      <c r="F5" s="48"/>
      <c r="G5" s="48"/>
      <c r="H5" s="48"/>
      <c r="I5" s="48"/>
    </row>
    <row r="6" spans="1:9" s="75" customFormat="1" ht="18" customHeight="1" x14ac:dyDescent="0.15">
      <c r="A6" s="297" t="s">
        <v>114</v>
      </c>
      <c r="B6" s="297" t="s">
        <v>115</v>
      </c>
      <c r="C6" s="295" t="s">
        <v>533</v>
      </c>
      <c r="D6" s="296"/>
      <c r="E6" s="91">
        <v>937861</v>
      </c>
    </row>
    <row r="7" spans="1:9" s="75" customFormat="1" ht="18" customHeight="1" x14ac:dyDescent="0.15">
      <c r="A7" s="297"/>
      <c r="B7" s="297"/>
      <c r="C7" s="295" t="s">
        <v>116</v>
      </c>
      <c r="D7" s="296"/>
      <c r="E7" s="91">
        <v>62495</v>
      </c>
    </row>
    <row r="8" spans="1:9" s="75" customFormat="1" ht="18" customHeight="1" x14ac:dyDescent="0.15">
      <c r="A8" s="297"/>
      <c r="B8" s="297"/>
      <c r="C8" s="295" t="s">
        <v>534</v>
      </c>
      <c r="D8" s="296"/>
      <c r="E8" s="91">
        <v>458</v>
      </c>
    </row>
    <row r="9" spans="1:9" s="75" customFormat="1" ht="18" customHeight="1" x14ac:dyDescent="0.15">
      <c r="A9" s="297"/>
      <c r="B9" s="297"/>
      <c r="C9" s="295" t="s">
        <v>535</v>
      </c>
      <c r="D9" s="296"/>
      <c r="E9" s="91">
        <v>4101</v>
      </c>
    </row>
    <row r="10" spans="1:9" s="75" customFormat="1" ht="18" customHeight="1" x14ac:dyDescent="0.15">
      <c r="A10" s="297"/>
      <c r="B10" s="297"/>
      <c r="C10" s="295" t="s">
        <v>536</v>
      </c>
      <c r="D10" s="296"/>
      <c r="E10" s="91">
        <v>5019</v>
      </c>
    </row>
    <row r="11" spans="1:9" s="75" customFormat="1" ht="18" customHeight="1" x14ac:dyDescent="0.15">
      <c r="A11" s="297"/>
      <c r="B11" s="297"/>
      <c r="C11" s="295" t="s">
        <v>704</v>
      </c>
      <c r="D11" s="296"/>
      <c r="E11" s="91">
        <v>13598</v>
      </c>
    </row>
    <row r="12" spans="1:9" s="75" customFormat="1" ht="18" customHeight="1" x14ac:dyDescent="0.15">
      <c r="A12" s="297"/>
      <c r="B12" s="297"/>
      <c r="C12" s="295" t="s">
        <v>117</v>
      </c>
      <c r="D12" s="296"/>
      <c r="E12" s="91">
        <v>314966</v>
      </c>
    </row>
    <row r="13" spans="1:9" s="75" customFormat="1" ht="18" customHeight="1" x14ac:dyDescent="0.15">
      <c r="A13" s="297"/>
      <c r="B13" s="297"/>
      <c r="C13" s="295" t="s">
        <v>610</v>
      </c>
      <c r="D13" s="296"/>
      <c r="E13" s="91">
        <v>6790</v>
      </c>
    </row>
    <row r="14" spans="1:9" s="75" customFormat="1" ht="18" customHeight="1" x14ac:dyDescent="0.15">
      <c r="A14" s="297"/>
      <c r="B14" s="297"/>
      <c r="C14" s="295" t="s">
        <v>537</v>
      </c>
      <c r="D14" s="296"/>
      <c r="E14" s="91">
        <v>52570</v>
      </c>
    </row>
    <row r="15" spans="1:9" s="75" customFormat="1" ht="18" customHeight="1" x14ac:dyDescent="0.15">
      <c r="A15" s="297"/>
      <c r="B15" s="297"/>
      <c r="C15" s="295" t="s">
        <v>118</v>
      </c>
      <c r="D15" s="296"/>
      <c r="E15" s="91">
        <v>3429439</v>
      </c>
    </row>
    <row r="16" spans="1:9" s="75" customFormat="1" ht="18" customHeight="1" x14ac:dyDescent="0.15">
      <c r="A16" s="297"/>
      <c r="B16" s="297"/>
      <c r="C16" s="295" t="s">
        <v>538</v>
      </c>
      <c r="D16" s="296"/>
      <c r="E16" s="91">
        <v>752</v>
      </c>
    </row>
    <row r="17" spans="1:5" s="75" customFormat="1" ht="18" customHeight="1" x14ac:dyDescent="0.15">
      <c r="A17" s="297"/>
      <c r="B17" s="297"/>
      <c r="C17" s="295" t="s">
        <v>539</v>
      </c>
      <c r="D17" s="296"/>
      <c r="E17" s="91">
        <v>5577</v>
      </c>
    </row>
    <row r="18" spans="1:5" s="75" customFormat="1" ht="18" customHeight="1" x14ac:dyDescent="0.15">
      <c r="A18" s="297"/>
      <c r="B18" s="297"/>
      <c r="C18" s="295" t="s">
        <v>540</v>
      </c>
      <c r="D18" s="296"/>
      <c r="E18" s="91">
        <v>308618</v>
      </c>
    </row>
    <row r="19" spans="1:5" s="75" customFormat="1" ht="18" customHeight="1" x14ac:dyDescent="0.15">
      <c r="A19" s="297"/>
      <c r="B19" s="297"/>
      <c r="C19" s="293" t="s">
        <v>862</v>
      </c>
      <c r="D19" s="294"/>
      <c r="E19" s="91">
        <v>5230</v>
      </c>
    </row>
    <row r="20" spans="1:5" s="75" customFormat="1" ht="18" customHeight="1" x14ac:dyDescent="0.15">
      <c r="A20" s="297"/>
      <c r="B20" s="297"/>
      <c r="C20" s="295" t="s">
        <v>541</v>
      </c>
      <c r="D20" s="296"/>
      <c r="E20" s="91">
        <v>4471</v>
      </c>
    </row>
    <row r="21" spans="1:5" s="75" customFormat="1" ht="18" customHeight="1" x14ac:dyDescent="0.15">
      <c r="A21" s="297"/>
      <c r="B21" s="297"/>
      <c r="C21" s="297" t="s">
        <v>72</v>
      </c>
      <c r="D21" s="296"/>
      <c r="E21" s="91">
        <f>SUBTOTAL(9,E6:E20)</f>
        <v>5151945</v>
      </c>
    </row>
    <row r="22" spans="1:5" s="75" customFormat="1" ht="18" customHeight="1" x14ac:dyDescent="0.15">
      <c r="A22" s="297"/>
      <c r="B22" s="297" t="s">
        <v>119</v>
      </c>
      <c r="C22" s="298" t="s">
        <v>120</v>
      </c>
      <c r="D22" s="79" t="s">
        <v>121</v>
      </c>
      <c r="E22" s="91">
        <v>86718</v>
      </c>
    </row>
    <row r="23" spans="1:5" s="75" customFormat="1" ht="18" customHeight="1" x14ac:dyDescent="0.15">
      <c r="A23" s="297"/>
      <c r="B23" s="297"/>
      <c r="C23" s="297"/>
      <c r="D23" s="79" t="s">
        <v>542</v>
      </c>
      <c r="E23" s="91">
        <v>0</v>
      </c>
    </row>
    <row r="24" spans="1:5" s="75" customFormat="1" ht="18" customHeight="1" x14ac:dyDescent="0.15">
      <c r="A24" s="297"/>
      <c r="B24" s="297"/>
      <c r="C24" s="297"/>
      <c r="D24" s="81" t="s">
        <v>122</v>
      </c>
      <c r="E24" s="91">
        <f>SUBTOTAL(9,E22:E23)</f>
        <v>86718</v>
      </c>
    </row>
    <row r="25" spans="1:5" s="75" customFormat="1" ht="18" customHeight="1" x14ac:dyDescent="0.15">
      <c r="A25" s="297"/>
      <c r="B25" s="297"/>
      <c r="C25" s="298" t="s">
        <v>123</v>
      </c>
      <c r="D25" s="79" t="s">
        <v>121</v>
      </c>
      <c r="E25" s="91">
        <v>1210437</v>
      </c>
    </row>
    <row r="26" spans="1:5" s="75" customFormat="1" ht="18" customHeight="1" x14ac:dyDescent="0.15">
      <c r="A26" s="297"/>
      <c r="B26" s="297"/>
      <c r="C26" s="297"/>
      <c r="D26" s="79" t="s">
        <v>542</v>
      </c>
      <c r="E26" s="91">
        <v>519384</v>
      </c>
    </row>
    <row r="27" spans="1:5" s="75" customFormat="1" ht="18" customHeight="1" x14ac:dyDescent="0.15">
      <c r="A27" s="297"/>
      <c r="B27" s="297"/>
      <c r="C27" s="297"/>
      <c r="D27" s="81" t="s">
        <v>122</v>
      </c>
      <c r="E27" s="91">
        <f>SUBTOTAL(9,E25:E26)</f>
        <v>1729821</v>
      </c>
    </row>
    <row r="28" spans="1:5" s="75" customFormat="1" ht="18" customHeight="1" x14ac:dyDescent="0.15">
      <c r="A28" s="296"/>
      <c r="B28" s="296"/>
      <c r="C28" s="297" t="s">
        <v>72</v>
      </c>
      <c r="D28" s="296"/>
      <c r="E28" s="91">
        <f>SUBTOTAL(9,E22:E27)</f>
        <v>1816539</v>
      </c>
    </row>
    <row r="29" spans="1:5" s="75" customFormat="1" ht="18" customHeight="1" x14ac:dyDescent="0.15">
      <c r="A29" s="296"/>
      <c r="B29" s="311" t="s">
        <v>42</v>
      </c>
      <c r="C29" s="312"/>
      <c r="D29" s="312"/>
      <c r="E29" s="104">
        <f>E21+E28</f>
        <v>6968484</v>
      </c>
    </row>
    <row r="30" spans="1:5" s="75" customFormat="1" ht="18" customHeight="1" x14ac:dyDescent="0.15">
      <c r="A30" s="297" t="s">
        <v>124</v>
      </c>
      <c r="B30" s="297" t="s">
        <v>115</v>
      </c>
      <c r="C30" s="295" t="s">
        <v>578</v>
      </c>
      <c r="D30" s="296"/>
      <c r="E30" s="91">
        <v>406267</v>
      </c>
    </row>
    <row r="31" spans="1:5" s="75" customFormat="1" ht="18" customHeight="1" x14ac:dyDescent="0.15">
      <c r="A31" s="297"/>
      <c r="B31" s="297"/>
      <c r="C31" s="295" t="s">
        <v>579</v>
      </c>
      <c r="D31" s="296"/>
      <c r="E31" s="91">
        <v>175191</v>
      </c>
    </row>
    <row r="32" spans="1:5" s="75" customFormat="1" ht="18" customHeight="1" x14ac:dyDescent="0.15">
      <c r="A32" s="297"/>
      <c r="B32" s="297"/>
      <c r="C32" s="295" t="s">
        <v>541</v>
      </c>
      <c r="D32" s="296"/>
      <c r="E32" s="91">
        <v>3271</v>
      </c>
    </row>
    <row r="33" spans="1:5" s="75" customFormat="1" ht="18" customHeight="1" x14ac:dyDescent="0.15">
      <c r="A33" s="297"/>
      <c r="B33" s="297"/>
      <c r="C33" s="311" t="s">
        <v>580</v>
      </c>
      <c r="D33" s="311"/>
      <c r="E33" s="104">
        <f>SUBTOTAL(9,E30:E32)</f>
        <v>584729</v>
      </c>
    </row>
    <row r="34" spans="1:5" s="75" customFormat="1" ht="18" customHeight="1" x14ac:dyDescent="0.15">
      <c r="A34" s="297"/>
      <c r="B34" s="297"/>
      <c r="C34" s="295" t="s">
        <v>581</v>
      </c>
      <c r="D34" s="296"/>
      <c r="E34" s="91">
        <v>144789</v>
      </c>
    </row>
    <row r="35" spans="1:5" s="75" customFormat="1" ht="18" customHeight="1" x14ac:dyDescent="0.15">
      <c r="A35" s="297"/>
      <c r="B35" s="297"/>
      <c r="C35" s="295" t="s">
        <v>582</v>
      </c>
      <c r="D35" s="296"/>
      <c r="E35" s="91">
        <v>57172</v>
      </c>
    </row>
    <row r="36" spans="1:5" s="75" customFormat="1" ht="18" customHeight="1" x14ac:dyDescent="0.15">
      <c r="A36" s="297"/>
      <c r="B36" s="297"/>
      <c r="C36" s="295" t="s">
        <v>541</v>
      </c>
      <c r="D36" s="296"/>
      <c r="E36" s="91">
        <v>86</v>
      </c>
    </row>
    <row r="37" spans="1:5" s="75" customFormat="1" ht="18" customHeight="1" x14ac:dyDescent="0.15">
      <c r="A37" s="297"/>
      <c r="B37" s="297"/>
      <c r="C37" s="311" t="s">
        <v>583</v>
      </c>
      <c r="D37" s="311"/>
      <c r="E37" s="104">
        <f>SUBTOTAL(9,E34:E36)+1</f>
        <v>202048</v>
      </c>
    </row>
    <row r="38" spans="1:5" s="75" customFormat="1" ht="18" customHeight="1" x14ac:dyDescent="0.15">
      <c r="A38" s="297"/>
      <c r="B38" s="297"/>
      <c r="C38" s="295" t="s">
        <v>584</v>
      </c>
      <c r="D38" s="296"/>
      <c r="E38" s="91">
        <v>337595</v>
      </c>
    </row>
    <row r="39" spans="1:5" s="75" customFormat="1" ht="18" customHeight="1" x14ac:dyDescent="0.15">
      <c r="A39" s="297"/>
      <c r="B39" s="297"/>
      <c r="C39" s="293" t="s">
        <v>607</v>
      </c>
      <c r="D39" s="294"/>
      <c r="E39" s="91">
        <v>479506</v>
      </c>
    </row>
    <row r="40" spans="1:5" s="75" customFormat="1" ht="18" customHeight="1" x14ac:dyDescent="0.15">
      <c r="A40" s="297"/>
      <c r="B40" s="297"/>
      <c r="C40" s="295" t="s">
        <v>585</v>
      </c>
      <c r="D40" s="296"/>
      <c r="E40" s="91">
        <v>274039</v>
      </c>
    </row>
    <row r="41" spans="1:5" s="75" customFormat="1" ht="18" customHeight="1" x14ac:dyDescent="0.15">
      <c r="A41" s="297"/>
      <c r="B41" s="297"/>
      <c r="C41" s="295" t="s">
        <v>541</v>
      </c>
      <c r="D41" s="296"/>
      <c r="E41" s="91">
        <v>1231</v>
      </c>
    </row>
    <row r="42" spans="1:5" s="75" customFormat="1" ht="18" customHeight="1" x14ac:dyDescent="0.15">
      <c r="A42" s="297"/>
      <c r="B42" s="297"/>
      <c r="C42" s="311" t="s">
        <v>586</v>
      </c>
      <c r="D42" s="311"/>
      <c r="E42" s="104">
        <f>SUBTOTAL(9,E38:E41)-1</f>
        <v>1092370</v>
      </c>
    </row>
    <row r="43" spans="1:5" s="75" customFormat="1" ht="18" customHeight="1" x14ac:dyDescent="0.15">
      <c r="A43" s="297"/>
      <c r="B43" s="297"/>
      <c r="C43" s="295" t="s">
        <v>587</v>
      </c>
      <c r="D43" s="296"/>
      <c r="E43" s="91">
        <v>222703</v>
      </c>
    </row>
    <row r="44" spans="1:5" s="75" customFormat="1" ht="18" customHeight="1" x14ac:dyDescent="0.15">
      <c r="A44" s="297"/>
      <c r="B44" s="297"/>
      <c r="C44" s="295" t="s">
        <v>873</v>
      </c>
      <c r="D44" s="296"/>
      <c r="E44" s="91">
        <f>13657+59653</f>
        <v>73310</v>
      </c>
    </row>
    <row r="45" spans="1:5" s="75" customFormat="1" ht="18" customHeight="1" x14ac:dyDescent="0.15">
      <c r="A45" s="297"/>
      <c r="B45" s="297"/>
      <c r="C45" s="311" t="s">
        <v>588</v>
      </c>
      <c r="D45" s="311"/>
      <c r="E45" s="104">
        <f>SUBTOTAL(9,E43:E44)+1</f>
        <v>296014</v>
      </c>
    </row>
    <row r="46" spans="1:5" s="75" customFormat="1" ht="18" customHeight="1" x14ac:dyDescent="0.15">
      <c r="A46" s="297"/>
      <c r="B46" s="297"/>
      <c r="C46" s="295" t="s">
        <v>587</v>
      </c>
      <c r="D46" s="296"/>
      <c r="E46" s="91">
        <f>4555+1854</f>
        <v>6409</v>
      </c>
    </row>
    <row r="47" spans="1:5" s="75" customFormat="1" ht="18" customHeight="1" x14ac:dyDescent="0.15">
      <c r="A47" s="297"/>
      <c r="B47" s="297"/>
      <c r="C47" s="295" t="s">
        <v>873</v>
      </c>
      <c r="D47" s="296"/>
      <c r="E47" s="91">
        <v>11956</v>
      </c>
    </row>
    <row r="48" spans="1:5" s="75" customFormat="1" ht="18" customHeight="1" x14ac:dyDescent="0.15">
      <c r="A48" s="297"/>
      <c r="B48" s="297"/>
      <c r="C48" s="311" t="s">
        <v>589</v>
      </c>
      <c r="D48" s="311"/>
      <c r="E48" s="104">
        <f>SUBTOTAL(9,E46:E47)</f>
        <v>18365</v>
      </c>
    </row>
    <row r="49" spans="1:11" s="75" customFormat="1" ht="18" customHeight="1" x14ac:dyDescent="0.15">
      <c r="A49" s="297"/>
      <c r="B49" s="297"/>
      <c r="C49" s="295" t="s">
        <v>587</v>
      </c>
      <c r="D49" s="296"/>
      <c r="E49" s="91">
        <f>209099+2775</f>
        <v>211874</v>
      </c>
    </row>
    <row r="50" spans="1:11" s="75" customFormat="1" ht="18" customHeight="1" x14ac:dyDescent="0.15">
      <c r="A50" s="297"/>
      <c r="B50" s="297"/>
      <c r="C50" s="295" t="s">
        <v>873</v>
      </c>
      <c r="D50" s="296"/>
      <c r="E50" s="91">
        <v>130264</v>
      </c>
    </row>
    <row r="51" spans="1:11" s="75" customFormat="1" ht="18" customHeight="1" x14ac:dyDescent="0.15">
      <c r="A51" s="297"/>
      <c r="B51" s="297"/>
      <c r="C51" s="311" t="s">
        <v>590</v>
      </c>
      <c r="D51" s="311"/>
      <c r="E51" s="104">
        <f>SUBTOTAL(9,E49:E50)</f>
        <v>342138</v>
      </c>
    </row>
    <row r="52" spans="1:11" s="75" customFormat="1" ht="18" customHeight="1" x14ac:dyDescent="0.15">
      <c r="A52" s="297"/>
      <c r="B52" s="297"/>
      <c r="C52" s="297" t="s">
        <v>72</v>
      </c>
      <c r="D52" s="296"/>
      <c r="E52" s="91">
        <f>SUBTOTAL(9,E30:E51)</f>
        <v>2535663</v>
      </c>
      <c r="J52" s="105"/>
      <c r="K52" s="106"/>
    </row>
    <row r="53" spans="1:11" s="75" customFormat="1" ht="18" customHeight="1" x14ac:dyDescent="0.15">
      <c r="A53" s="297"/>
      <c r="B53" s="297" t="s">
        <v>119</v>
      </c>
      <c r="C53" s="298" t="s">
        <v>120</v>
      </c>
      <c r="D53" s="79" t="s">
        <v>121</v>
      </c>
      <c r="E53" s="91">
        <v>0</v>
      </c>
    </row>
    <row r="54" spans="1:11" s="75" customFormat="1" ht="18" customHeight="1" x14ac:dyDescent="0.15">
      <c r="A54" s="297"/>
      <c r="B54" s="297"/>
      <c r="C54" s="297"/>
      <c r="D54" s="79" t="s">
        <v>542</v>
      </c>
      <c r="E54" s="91">
        <v>0</v>
      </c>
    </row>
    <row r="55" spans="1:11" s="75" customFormat="1" ht="18" customHeight="1" x14ac:dyDescent="0.15">
      <c r="A55" s="297"/>
      <c r="B55" s="297"/>
      <c r="C55" s="297"/>
      <c r="D55" s="81" t="s">
        <v>122</v>
      </c>
      <c r="E55" s="91">
        <f>SUBTOTAL(9,E53:E54)</f>
        <v>0</v>
      </c>
    </row>
    <row r="56" spans="1:11" s="75" customFormat="1" ht="18" customHeight="1" x14ac:dyDescent="0.15">
      <c r="A56" s="297"/>
      <c r="B56" s="297"/>
      <c r="C56" s="298" t="s">
        <v>123</v>
      </c>
      <c r="D56" s="79" t="s">
        <v>121</v>
      </c>
      <c r="E56" s="91">
        <f>4482+488618</f>
        <v>493100</v>
      </c>
    </row>
    <row r="57" spans="1:11" s="75" customFormat="1" ht="18" customHeight="1" x14ac:dyDescent="0.15">
      <c r="A57" s="297"/>
      <c r="B57" s="297"/>
      <c r="C57" s="297"/>
      <c r="D57" s="79" t="s">
        <v>795</v>
      </c>
      <c r="E57" s="91">
        <f>1203178+246988+3791</f>
        <v>1453957</v>
      </c>
    </row>
    <row r="58" spans="1:11" s="75" customFormat="1" ht="18" customHeight="1" x14ac:dyDescent="0.15">
      <c r="A58" s="297"/>
      <c r="B58" s="297"/>
      <c r="C58" s="297"/>
      <c r="D58" s="79" t="s">
        <v>874</v>
      </c>
      <c r="E58" s="91">
        <f>4626+12744+124280</f>
        <v>141650</v>
      </c>
    </row>
    <row r="59" spans="1:11" s="75" customFormat="1" ht="18" customHeight="1" x14ac:dyDescent="0.15">
      <c r="A59" s="297"/>
      <c r="B59" s="297"/>
      <c r="C59" s="297"/>
      <c r="D59" s="81" t="s">
        <v>122</v>
      </c>
      <c r="E59" s="91">
        <f>SUBTOTAL(9,E56:E57)</f>
        <v>1947057</v>
      </c>
    </row>
    <row r="60" spans="1:11" s="75" customFormat="1" ht="18" customHeight="1" x14ac:dyDescent="0.15">
      <c r="A60" s="296"/>
      <c r="B60" s="296"/>
      <c r="C60" s="297" t="s">
        <v>72</v>
      </c>
      <c r="D60" s="296"/>
      <c r="E60" s="91">
        <f>SUBTOTAL(9,E53:E59)</f>
        <v>2088707</v>
      </c>
    </row>
    <row r="61" spans="1:11" s="75" customFormat="1" ht="18" customHeight="1" x14ac:dyDescent="0.15">
      <c r="A61" s="296"/>
      <c r="B61" s="311" t="s">
        <v>42</v>
      </c>
      <c r="C61" s="312"/>
      <c r="D61" s="312"/>
      <c r="E61" s="104">
        <f>E52+E60</f>
        <v>4624370</v>
      </c>
    </row>
    <row r="62" spans="1:11" s="75" customFormat="1" ht="18" customHeight="1" x14ac:dyDescent="0.15">
      <c r="A62" s="297" t="s">
        <v>591</v>
      </c>
      <c r="B62" s="297" t="s">
        <v>115</v>
      </c>
      <c r="C62" s="295" t="s">
        <v>585</v>
      </c>
      <c r="D62" s="296"/>
      <c r="E62" s="91">
        <v>-949844</v>
      </c>
    </row>
    <row r="63" spans="1:11" s="75" customFormat="1" ht="18" customHeight="1" x14ac:dyDescent="0.15">
      <c r="A63" s="297"/>
      <c r="B63" s="297"/>
      <c r="C63" s="295"/>
      <c r="D63" s="296"/>
      <c r="E63" s="91"/>
    </row>
    <row r="64" spans="1:11" s="75" customFormat="1" ht="18" customHeight="1" x14ac:dyDescent="0.15">
      <c r="A64" s="297"/>
      <c r="B64" s="297"/>
      <c r="C64" s="297" t="s">
        <v>72</v>
      </c>
      <c r="D64" s="296"/>
      <c r="E64" s="91">
        <f>SUBTOTAL(9,E62:E63)</f>
        <v>-949844</v>
      </c>
    </row>
    <row r="65" spans="1:5" s="75" customFormat="1" ht="18" customHeight="1" x14ac:dyDescent="0.15">
      <c r="A65" s="297"/>
      <c r="B65" s="297" t="s">
        <v>119</v>
      </c>
      <c r="C65" s="298" t="s">
        <v>120</v>
      </c>
      <c r="D65" s="79" t="s">
        <v>121</v>
      </c>
      <c r="E65" s="91">
        <v>0</v>
      </c>
    </row>
    <row r="66" spans="1:5" s="75" customFormat="1" ht="18" customHeight="1" x14ac:dyDescent="0.15">
      <c r="A66" s="297"/>
      <c r="B66" s="297"/>
      <c r="C66" s="297"/>
      <c r="D66" s="79" t="s">
        <v>542</v>
      </c>
      <c r="E66" s="91">
        <v>0</v>
      </c>
    </row>
    <row r="67" spans="1:5" s="75" customFormat="1" ht="18" customHeight="1" x14ac:dyDescent="0.15">
      <c r="A67" s="297"/>
      <c r="B67" s="297"/>
      <c r="C67" s="297"/>
      <c r="D67" s="81" t="s">
        <v>122</v>
      </c>
      <c r="E67" s="91">
        <f>SUBTOTAL(9,E65:E66)</f>
        <v>0</v>
      </c>
    </row>
    <row r="68" spans="1:5" s="75" customFormat="1" ht="18" customHeight="1" x14ac:dyDescent="0.15">
      <c r="A68" s="297"/>
      <c r="B68" s="297"/>
      <c r="C68" s="298" t="s">
        <v>123</v>
      </c>
      <c r="D68" s="79" t="s">
        <v>121</v>
      </c>
      <c r="E68" s="91">
        <v>0</v>
      </c>
    </row>
    <row r="69" spans="1:5" s="75" customFormat="1" ht="18" customHeight="1" x14ac:dyDescent="0.15">
      <c r="A69" s="297"/>
      <c r="B69" s="297"/>
      <c r="C69" s="297"/>
      <c r="D69" s="79" t="s">
        <v>542</v>
      </c>
      <c r="E69" s="91">
        <v>-3791</v>
      </c>
    </row>
    <row r="70" spans="1:5" s="75" customFormat="1" ht="18" customHeight="1" x14ac:dyDescent="0.15">
      <c r="A70" s="297"/>
      <c r="B70" s="297"/>
      <c r="C70" s="297"/>
      <c r="D70" s="81" t="s">
        <v>122</v>
      </c>
      <c r="E70" s="91">
        <f>SUBTOTAL(9,E68:E69)</f>
        <v>-3791</v>
      </c>
    </row>
    <row r="71" spans="1:5" s="75" customFormat="1" ht="18" customHeight="1" x14ac:dyDescent="0.15">
      <c r="A71" s="296"/>
      <c r="B71" s="296"/>
      <c r="C71" s="297" t="s">
        <v>72</v>
      </c>
      <c r="D71" s="296"/>
      <c r="E71" s="91">
        <f>SUBTOTAL(9,E65:E70)</f>
        <v>-3791</v>
      </c>
    </row>
    <row r="72" spans="1:5" s="75" customFormat="1" ht="18" customHeight="1" x14ac:dyDescent="0.15">
      <c r="A72" s="296"/>
      <c r="B72" s="311" t="s">
        <v>42</v>
      </c>
      <c r="C72" s="312"/>
      <c r="D72" s="312"/>
      <c r="E72" s="104">
        <f>E64+E71</f>
        <v>-953635</v>
      </c>
    </row>
    <row r="73" spans="1:5" s="75" customFormat="1" ht="18" customHeight="1" x14ac:dyDescent="0.15">
      <c r="A73" s="297" t="s">
        <v>592</v>
      </c>
      <c r="B73" s="81" t="s">
        <v>125</v>
      </c>
      <c r="C73" s="297" t="s">
        <v>72</v>
      </c>
      <c r="D73" s="296"/>
      <c r="E73" s="91">
        <f>E21+E52+E64+1</f>
        <v>6737765</v>
      </c>
    </row>
    <row r="74" spans="1:5" s="75" customFormat="1" ht="18" customHeight="1" x14ac:dyDescent="0.15">
      <c r="A74" s="297"/>
      <c r="B74" s="297" t="s">
        <v>119</v>
      </c>
      <c r="C74" s="298" t="s">
        <v>120</v>
      </c>
      <c r="D74" s="79" t="s">
        <v>121</v>
      </c>
      <c r="E74" s="91">
        <f>E22+E53+E65</f>
        <v>86718</v>
      </c>
    </row>
    <row r="75" spans="1:5" s="75" customFormat="1" ht="18" customHeight="1" x14ac:dyDescent="0.15">
      <c r="A75" s="297"/>
      <c r="B75" s="297"/>
      <c r="C75" s="297"/>
      <c r="D75" s="79" t="s">
        <v>542</v>
      </c>
      <c r="E75" s="91">
        <f>E23+E54+E66</f>
        <v>0</v>
      </c>
    </row>
    <row r="76" spans="1:5" s="75" customFormat="1" ht="18" customHeight="1" x14ac:dyDescent="0.15">
      <c r="A76" s="297"/>
      <c r="B76" s="297"/>
      <c r="C76" s="297"/>
      <c r="D76" s="81" t="s">
        <v>122</v>
      </c>
      <c r="E76" s="91">
        <f>SUBTOTAL(9,E74:E75)</f>
        <v>86718</v>
      </c>
    </row>
    <row r="77" spans="1:5" s="75" customFormat="1" ht="18" customHeight="1" x14ac:dyDescent="0.15">
      <c r="A77" s="297"/>
      <c r="B77" s="297"/>
      <c r="C77" s="298" t="s">
        <v>123</v>
      </c>
      <c r="D77" s="79" t="s">
        <v>121</v>
      </c>
      <c r="E77" s="91">
        <f>E25+E56+E68</f>
        <v>1703537</v>
      </c>
    </row>
    <row r="78" spans="1:5" s="75" customFormat="1" ht="18" customHeight="1" x14ac:dyDescent="0.15">
      <c r="A78" s="297"/>
      <c r="B78" s="297"/>
      <c r="C78" s="297"/>
      <c r="D78" s="79" t="s">
        <v>542</v>
      </c>
      <c r="E78" s="91">
        <f>E26+E57+E69</f>
        <v>1969550</v>
      </c>
    </row>
    <row r="79" spans="1:5" s="75" customFormat="1" ht="18" customHeight="1" x14ac:dyDescent="0.15">
      <c r="A79" s="297"/>
      <c r="B79" s="297"/>
      <c r="C79" s="297"/>
      <c r="D79" s="79" t="s">
        <v>874</v>
      </c>
      <c r="E79" s="91">
        <f>+E58</f>
        <v>141650</v>
      </c>
    </row>
    <row r="80" spans="1:5" s="75" customFormat="1" ht="18" customHeight="1" x14ac:dyDescent="0.15">
      <c r="A80" s="297"/>
      <c r="B80" s="297"/>
      <c r="C80" s="297"/>
      <c r="D80" s="81" t="s">
        <v>122</v>
      </c>
      <c r="E80" s="91">
        <f>SUBTOTAL(9,E77:E78)</f>
        <v>3673087</v>
      </c>
    </row>
    <row r="81" spans="1:5" s="75" customFormat="1" ht="18" customHeight="1" x14ac:dyDescent="0.15">
      <c r="A81" s="296"/>
      <c r="B81" s="296"/>
      <c r="C81" s="297" t="s">
        <v>72</v>
      </c>
      <c r="D81" s="296"/>
      <c r="E81" s="91">
        <f>SUBTOTAL(9,E74:E80)+2</f>
        <v>3901457</v>
      </c>
    </row>
    <row r="82" spans="1:5" s="75" customFormat="1" ht="18" customHeight="1" x14ac:dyDescent="0.15">
      <c r="A82" s="296"/>
      <c r="B82" s="311" t="s">
        <v>42</v>
      </c>
      <c r="C82" s="312"/>
      <c r="D82" s="312"/>
      <c r="E82" s="104">
        <f>E73+E81+1</f>
        <v>10639223</v>
      </c>
    </row>
  </sheetData>
  <mergeCells count="71">
    <mergeCell ref="C19:D19"/>
    <mergeCell ref="A73:A82"/>
    <mergeCell ref="C73:D73"/>
    <mergeCell ref="B74:B81"/>
    <mergeCell ref="C74:C76"/>
    <mergeCell ref="C77:C80"/>
    <mergeCell ref="C81:D81"/>
    <mergeCell ref="B82:D82"/>
    <mergeCell ref="B61:D61"/>
    <mergeCell ref="A62:A72"/>
    <mergeCell ref="B62:B64"/>
    <mergeCell ref="C62:D62"/>
    <mergeCell ref="C63:D63"/>
    <mergeCell ref="C64:D64"/>
    <mergeCell ref="B65:B71"/>
    <mergeCell ref="C65:C67"/>
    <mergeCell ref="C68:C70"/>
    <mergeCell ref="C71:D71"/>
    <mergeCell ref="B72:D72"/>
    <mergeCell ref="B53:B60"/>
    <mergeCell ref="C53:C55"/>
    <mergeCell ref="C56:C59"/>
    <mergeCell ref="C60:D60"/>
    <mergeCell ref="C43:D43"/>
    <mergeCell ref="C44:D44"/>
    <mergeCell ref="C45:D45"/>
    <mergeCell ref="C46:D46"/>
    <mergeCell ref="C48:D48"/>
    <mergeCell ref="C49:D49"/>
    <mergeCell ref="C51:D51"/>
    <mergeCell ref="C47:D47"/>
    <mergeCell ref="C50:D50"/>
    <mergeCell ref="C52:D52"/>
    <mergeCell ref="C42:D42"/>
    <mergeCell ref="B29:D29"/>
    <mergeCell ref="A30:A61"/>
    <mergeCell ref="B30:B52"/>
    <mergeCell ref="C30:D30"/>
    <mergeCell ref="C31:D31"/>
    <mergeCell ref="C32:D32"/>
    <mergeCell ref="C33:D33"/>
    <mergeCell ref="C34:D34"/>
    <mergeCell ref="C35:D35"/>
    <mergeCell ref="C36:D36"/>
    <mergeCell ref="C37:D37"/>
    <mergeCell ref="C38:D38"/>
    <mergeCell ref="C39:D39"/>
    <mergeCell ref="C40:D40"/>
    <mergeCell ref="C41:D41"/>
    <mergeCell ref="C20:D20"/>
    <mergeCell ref="C21:D21"/>
    <mergeCell ref="B22:B28"/>
    <mergeCell ref="C22:C24"/>
    <mergeCell ref="C25:C27"/>
    <mergeCell ref="C28:D28"/>
    <mergeCell ref="C18:D18"/>
    <mergeCell ref="C5:D5"/>
    <mergeCell ref="A6:A29"/>
    <mergeCell ref="B6:B21"/>
    <mergeCell ref="C6:D6"/>
    <mergeCell ref="C7:D7"/>
    <mergeCell ref="C8:D8"/>
    <mergeCell ref="C9:D9"/>
    <mergeCell ref="C10:D10"/>
    <mergeCell ref="C11:D11"/>
    <mergeCell ref="C12:D12"/>
    <mergeCell ref="C13:D13"/>
    <mergeCell ref="C14:D14"/>
    <mergeCell ref="C15:D15"/>
    <mergeCell ref="C16:D16"/>
    <mergeCell ref="C17:D17"/>
  </mergeCells>
  <phoneticPr fontId="2"/>
  <printOptions horizontalCentered="1"/>
  <pageMargins left="0.39370078740157483" right="0.39370078740157483" top="0.78740157480314965" bottom="0.39370078740157483" header="0.19685039370078741" footer="0.19685039370078741"/>
  <pageSetup paperSize="9" fitToHeight="0" orientation="landscape" r:id="rId1"/>
  <headerFooter>
    <oddHeader xml:space="preserve">&amp;R&amp;9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8268-36E8-4FA1-9DF5-67BFDEEE8870}">
  <sheetPr>
    <pageSetUpPr fitToPage="1"/>
  </sheetPr>
  <dimension ref="A1:E26"/>
  <sheetViews>
    <sheetView workbookViewId="0">
      <selection activeCell="B13" sqref="B13:D18"/>
    </sheetView>
  </sheetViews>
  <sheetFormatPr defaultColWidth="8.875" defaultRowHeight="11.25" x14ac:dyDescent="0.15"/>
  <cols>
    <col min="1" max="1" width="30.875" style="136" customWidth="1"/>
    <col min="2" max="7" width="18.875" style="136" customWidth="1"/>
    <col min="8" max="16384" width="8.875" style="136"/>
  </cols>
  <sheetData>
    <row r="1" spans="1:5" ht="17.100000000000001" customHeight="1" x14ac:dyDescent="0.15">
      <c r="E1" s="131" t="s">
        <v>663</v>
      </c>
    </row>
    <row r="2" spans="1:5" ht="21" x14ac:dyDescent="0.15">
      <c r="A2" s="222" t="s">
        <v>696</v>
      </c>
      <c r="B2" s="223"/>
      <c r="C2" s="223"/>
      <c r="D2" s="223"/>
      <c r="E2" s="223"/>
    </row>
    <row r="3" spans="1:5" ht="13.5" x14ac:dyDescent="0.15">
      <c r="A3" s="233" t="s">
        <v>814</v>
      </c>
      <c r="B3" s="234"/>
      <c r="C3" s="234"/>
      <c r="D3" s="234"/>
      <c r="E3" s="234"/>
    </row>
    <row r="4" spans="1:5" ht="13.5" x14ac:dyDescent="0.15">
      <c r="A4" s="233" t="s">
        <v>815</v>
      </c>
      <c r="B4" s="234"/>
      <c r="C4" s="234"/>
      <c r="D4" s="234"/>
      <c r="E4" s="234"/>
    </row>
    <row r="5" spans="1:5" ht="17.100000000000001" customHeight="1" x14ac:dyDescent="0.15">
      <c r="A5" s="130"/>
      <c r="E5" s="129" t="s">
        <v>657</v>
      </c>
    </row>
    <row r="6" spans="1:5" ht="27" customHeight="1" x14ac:dyDescent="0.15">
      <c r="A6" s="141" t="s">
        <v>137</v>
      </c>
      <c r="B6" s="141" t="s">
        <v>42</v>
      </c>
      <c r="C6" s="141" t="s">
        <v>231</v>
      </c>
      <c r="D6" s="141" t="s">
        <v>232</v>
      </c>
      <c r="E6" s="141"/>
    </row>
    <row r="7" spans="1:5" ht="17.100000000000001" customHeight="1" x14ac:dyDescent="0.15">
      <c r="A7" s="139" t="s">
        <v>233</v>
      </c>
      <c r="B7" s="213">
        <v>8652076</v>
      </c>
      <c r="C7" s="213">
        <v>14929941</v>
      </c>
      <c r="D7" s="213">
        <v>-6277865</v>
      </c>
      <c r="E7" s="168"/>
    </row>
    <row r="8" spans="1:5" ht="17.100000000000001" customHeight="1" x14ac:dyDescent="0.15">
      <c r="A8" s="137" t="s">
        <v>234</v>
      </c>
      <c r="B8" s="211">
        <v>-6844995</v>
      </c>
      <c r="C8" s="138"/>
      <c r="D8" s="211">
        <v>-6844995</v>
      </c>
      <c r="E8" s="165"/>
    </row>
    <row r="9" spans="1:5" ht="17.100000000000001" customHeight="1" x14ac:dyDescent="0.15">
      <c r="A9" s="137" t="s">
        <v>235</v>
      </c>
      <c r="B9" s="211">
        <v>6968484</v>
      </c>
      <c r="C9" s="138"/>
      <c r="D9" s="211">
        <v>6968484</v>
      </c>
      <c r="E9" s="165"/>
    </row>
    <row r="10" spans="1:5" ht="17.100000000000001" customHeight="1" x14ac:dyDescent="0.15">
      <c r="A10" s="137" t="s">
        <v>236</v>
      </c>
      <c r="B10" s="211">
        <v>5151945</v>
      </c>
      <c r="C10" s="138"/>
      <c r="D10" s="211">
        <v>5151945</v>
      </c>
      <c r="E10" s="165"/>
    </row>
    <row r="11" spans="1:5" ht="17.100000000000001" customHeight="1" x14ac:dyDescent="0.15">
      <c r="A11" s="137" t="s">
        <v>237</v>
      </c>
      <c r="B11" s="211">
        <v>1816539</v>
      </c>
      <c r="C11" s="138"/>
      <c r="D11" s="211">
        <v>1816539</v>
      </c>
      <c r="E11" s="165"/>
    </row>
    <row r="12" spans="1:5" ht="17.100000000000001" customHeight="1" x14ac:dyDescent="0.15">
      <c r="A12" s="139" t="s">
        <v>238</v>
      </c>
      <c r="B12" s="213">
        <v>123489</v>
      </c>
      <c r="C12" s="140"/>
      <c r="D12" s="213">
        <v>123489</v>
      </c>
      <c r="E12" s="168"/>
    </row>
    <row r="13" spans="1:5" ht="17.100000000000001" customHeight="1" x14ac:dyDescent="0.15">
      <c r="A13" s="137" t="s">
        <v>239</v>
      </c>
      <c r="B13" s="138"/>
      <c r="C13" s="212">
        <v>-87446</v>
      </c>
      <c r="D13" s="212">
        <v>87446</v>
      </c>
      <c r="E13" s="165"/>
    </row>
    <row r="14" spans="1:5" ht="17.100000000000001" customHeight="1" x14ac:dyDescent="0.15">
      <c r="A14" s="137" t="s">
        <v>240</v>
      </c>
      <c r="B14" s="138"/>
      <c r="C14" s="211">
        <v>524373</v>
      </c>
      <c r="D14" s="211">
        <v>-524373</v>
      </c>
      <c r="E14" s="165"/>
    </row>
    <row r="15" spans="1:5" ht="17.100000000000001" customHeight="1" x14ac:dyDescent="0.15">
      <c r="A15" s="137" t="s">
        <v>241</v>
      </c>
      <c r="B15" s="138"/>
      <c r="C15" s="211">
        <v>-522017</v>
      </c>
      <c r="D15" s="211">
        <v>522017</v>
      </c>
      <c r="E15" s="165"/>
    </row>
    <row r="16" spans="1:5" ht="17.100000000000001" customHeight="1" x14ac:dyDescent="0.15">
      <c r="A16" s="137" t="s">
        <v>242</v>
      </c>
      <c r="B16" s="138"/>
      <c r="C16" s="211">
        <v>1317509</v>
      </c>
      <c r="D16" s="211">
        <v>-1317509</v>
      </c>
      <c r="E16" s="165"/>
    </row>
    <row r="17" spans="1:5" ht="17.100000000000001" customHeight="1" x14ac:dyDescent="0.15">
      <c r="A17" s="137" t="s">
        <v>243</v>
      </c>
      <c r="B17" s="138"/>
      <c r="C17" s="211">
        <v>-1407310</v>
      </c>
      <c r="D17" s="211">
        <v>1407310</v>
      </c>
      <c r="E17" s="165"/>
    </row>
    <row r="18" spans="1:5" ht="17.100000000000001" customHeight="1" x14ac:dyDescent="0.15">
      <c r="A18" s="137" t="s">
        <v>244</v>
      </c>
      <c r="B18" s="211">
        <v>239</v>
      </c>
      <c r="C18" s="211">
        <v>239</v>
      </c>
      <c r="D18" s="138"/>
      <c r="E18" s="165"/>
    </row>
    <row r="19" spans="1:5" ht="17.100000000000001" customHeight="1" x14ac:dyDescent="0.15">
      <c r="A19" s="137" t="s">
        <v>245</v>
      </c>
      <c r="B19" s="164" t="s">
        <v>129</v>
      </c>
      <c r="C19" s="164" t="s">
        <v>129</v>
      </c>
      <c r="D19" s="165"/>
      <c r="E19" s="165"/>
    </row>
    <row r="20" spans="1:5" ht="17.100000000000001" customHeight="1" x14ac:dyDescent="0.15">
      <c r="A20" s="137" t="s">
        <v>246</v>
      </c>
      <c r="B20" s="164" t="s">
        <v>129</v>
      </c>
      <c r="C20" s="164" t="s">
        <v>129</v>
      </c>
      <c r="D20" s="164" t="s">
        <v>129</v>
      </c>
      <c r="E20" s="165"/>
    </row>
    <row r="21" spans="1:5" ht="17.100000000000001" customHeight="1" x14ac:dyDescent="0.15">
      <c r="A21" s="139" t="s">
        <v>247</v>
      </c>
      <c r="B21" s="169">
        <v>123729</v>
      </c>
      <c r="C21" s="169">
        <v>-87206</v>
      </c>
      <c r="D21" s="167">
        <v>210935</v>
      </c>
      <c r="E21" s="168"/>
    </row>
    <row r="22" spans="1:5" ht="17.100000000000001" customHeight="1" x14ac:dyDescent="0.15">
      <c r="A22" s="139" t="s">
        <v>248</v>
      </c>
      <c r="B22" s="167">
        <v>8775805</v>
      </c>
      <c r="C22" s="167">
        <v>14842735</v>
      </c>
      <c r="D22" s="167">
        <v>-6066930</v>
      </c>
      <c r="E22" s="168"/>
    </row>
    <row r="23" spans="1:5" ht="17.100000000000001" customHeight="1" x14ac:dyDescent="0.15">
      <c r="A23" s="128"/>
      <c r="B23" s="128"/>
      <c r="C23" s="128"/>
      <c r="D23" s="128"/>
      <c r="E23" s="128"/>
    </row>
    <row r="24" spans="1:5" x14ac:dyDescent="0.15">
      <c r="A24" s="38" t="s">
        <v>660</v>
      </c>
    </row>
    <row r="25" spans="1:5" x14ac:dyDescent="0.15">
      <c r="A25" s="38" t="s">
        <v>659</v>
      </c>
    </row>
    <row r="26" spans="1:5" x14ac:dyDescent="0.15">
      <c r="A26" s="38"/>
    </row>
  </sheetData>
  <mergeCells count="3">
    <mergeCell ref="A2:E2"/>
    <mergeCell ref="A3:E3"/>
    <mergeCell ref="A4:E4"/>
  </mergeCells>
  <phoneticPr fontId="2"/>
  <printOptions horizontalCentered="1"/>
  <pageMargins left="0.3888888888888889" right="0.3888888888888889" top="0.3888888888888889" bottom="0.3888888888888889" header="0.19444444444444445" footer="0.19444444444444445"/>
  <pageSetup paperSize="9" scale="9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14"/>
  <sheetViews>
    <sheetView workbookViewId="0">
      <selection activeCell="E25" sqref="E25"/>
    </sheetView>
  </sheetViews>
  <sheetFormatPr defaultColWidth="8.875" defaultRowHeight="11.25" x14ac:dyDescent="0.15"/>
  <cols>
    <col min="1" max="1" width="52.875" style="13" customWidth="1"/>
    <col min="2" max="2" width="40.875" style="13" customWidth="1"/>
    <col min="3" max="16384" width="8.875" style="13"/>
  </cols>
  <sheetData>
    <row r="1" spans="1:2" ht="21" x14ac:dyDescent="0.2">
      <c r="A1" s="12" t="s">
        <v>342</v>
      </c>
    </row>
    <row r="2" spans="1:2" ht="13.5" x14ac:dyDescent="0.15">
      <c r="A2" s="14"/>
    </row>
    <row r="3" spans="1:2" ht="13.5" x14ac:dyDescent="0.15">
      <c r="A3" s="14"/>
    </row>
    <row r="4" spans="1:2" ht="13.5" x14ac:dyDescent="0.15">
      <c r="B4" s="16" t="s">
        <v>658</v>
      </c>
    </row>
    <row r="5" spans="1:2" ht="22.5" customHeight="1" x14ac:dyDescent="0.15">
      <c r="A5" s="17" t="s">
        <v>57</v>
      </c>
      <c r="B5" s="17" t="s">
        <v>73</v>
      </c>
    </row>
    <row r="6" spans="1:2" ht="18" customHeight="1" x14ac:dyDescent="0.15">
      <c r="A6" s="24" t="s">
        <v>74</v>
      </c>
      <c r="B6" s="107">
        <v>579608</v>
      </c>
    </row>
    <row r="7" spans="1:2" ht="18" customHeight="1" x14ac:dyDescent="0.15">
      <c r="A7" s="24" t="s">
        <v>314</v>
      </c>
      <c r="B7" s="107">
        <v>120619</v>
      </c>
    </row>
    <row r="8" spans="1:2" ht="18" customHeight="1" x14ac:dyDescent="0.15">
      <c r="A8" s="24" t="s">
        <v>464</v>
      </c>
      <c r="B8" s="107">
        <v>5084</v>
      </c>
    </row>
    <row r="9" spans="1:2" ht="18" customHeight="1" x14ac:dyDescent="0.15">
      <c r="A9" s="24" t="s">
        <v>315</v>
      </c>
      <c r="B9" s="107">
        <v>120296</v>
      </c>
    </row>
    <row r="10" spans="1:2" ht="18" customHeight="1" x14ac:dyDescent="0.15">
      <c r="A10" s="24" t="s">
        <v>465</v>
      </c>
      <c r="B10" s="107">
        <v>0</v>
      </c>
    </row>
    <row r="11" spans="1:2" ht="18" customHeight="1" x14ac:dyDescent="0.15">
      <c r="A11" s="24" t="s">
        <v>466</v>
      </c>
      <c r="B11" s="107">
        <v>279577</v>
      </c>
    </row>
    <row r="12" spans="1:2" ht="18" customHeight="1" x14ac:dyDescent="0.15">
      <c r="A12" s="24" t="s">
        <v>467</v>
      </c>
      <c r="B12" s="107">
        <v>572594</v>
      </c>
    </row>
    <row r="13" spans="1:2" ht="18" customHeight="1" x14ac:dyDescent="0.15">
      <c r="A13" s="24" t="s">
        <v>468</v>
      </c>
      <c r="B13" s="107">
        <v>232890</v>
      </c>
    </row>
    <row r="14" spans="1:2" ht="18" customHeight="1" x14ac:dyDescent="0.15">
      <c r="A14" s="22" t="s">
        <v>42</v>
      </c>
      <c r="B14" s="107">
        <f>SUM(B6:B13)-1</f>
        <v>1910667</v>
      </c>
    </row>
  </sheetData>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AF5A4-8CE8-4317-8EDD-FB04ED8295AA}">
  <sheetPr>
    <pageSetUpPr fitToPage="1"/>
  </sheetPr>
  <dimension ref="A1:E66"/>
  <sheetViews>
    <sheetView workbookViewId="0"/>
  </sheetViews>
  <sheetFormatPr defaultColWidth="8.875" defaultRowHeight="11.25" x14ac:dyDescent="0.15"/>
  <cols>
    <col min="1" max="1" width="33.875" style="136" customWidth="1"/>
    <col min="2" max="2" width="18.875" style="136" customWidth="1"/>
    <col min="3" max="3" width="8.875" style="136" hidden="1" customWidth="1"/>
    <col min="4" max="4" width="33.875" style="136" customWidth="1"/>
    <col min="5" max="7" width="18.875" style="136" customWidth="1"/>
    <col min="8" max="16384" width="8.875" style="136"/>
  </cols>
  <sheetData>
    <row r="1" spans="1:5" ht="17.100000000000001" customHeight="1" x14ac:dyDescent="0.15">
      <c r="E1" s="131" t="s">
        <v>661</v>
      </c>
    </row>
    <row r="2" spans="1:5" ht="21" x14ac:dyDescent="0.15">
      <c r="A2" s="222" t="s">
        <v>298</v>
      </c>
      <c r="B2" s="223"/>
      <c r="C2" s="223"/>
      <c r="D2" s="223"/>
      <c r="E2" s="223"/>
    </row>
    <row r="3" spans="1:5" ht="13.5" x14ac:dyDescent="0.15">
      <c r="A3" s="233" t="s">
        <v>866</v>
      </c>
      <c r="B3" s="234"/>
      <c r="C3" s="234"/>
      <c r="D3" s="234"/>
      <c r="E3" s="234"/>
    </row>
    <row r="4" spans="1:5" ht="17.100000000000001" customHeight="1" x14ac:dyDescent="0.15">
      <c r="A4" s="130"/>
      <c r="E4" s="129" t="s">
        <v>657</v>
      </c>
    </row>
    <row r="5" spans="1:5" ht="27" customHeight="1" x14ac:dyDescent="0.15">
      <c r="A5" s="141" t="s">
        <v>137</v>
      </c>
      <c r="B5" s="141" t="s">
        <v>113</v>
      </c>
      <c r="C5" s="141"/>
      <c r="D5" s="141" t="s">
        <v>137</v>
      </c>
      <c r="E5" s="141" t="s">
        <v>113</v>
      </c>
    </row>
    <row r="6" spans="1:5" ht="17.100000000000001" customHeight="1" x14ac:dyDescent="0.15">
      <c r="A6" s="137" t="s">
        <v>138</v>
      </c>
      <c r="B6" s="165"/>
      <c r="C6" s="138"/>
      <c r="D6" s="137" t="s">
        <v>139</v>
      </c>
      <c r="E6" s="165"/>
    </row>
    <row r="7" spans="1:5" ht="17.100000000000001" customHeight="1" x14ac:dyDescent="0.15">
      <c r="A7" s="137" t="s">
        <v>140</v>
      </c>
      <c r="B7" s="164">
        <v>26809041</v>
      </c>
      <c r="C7" s="138"/>
      <c r="D7" s="137" t="s">
        <v>141</v>
      </c>
      <c r="E7" s="166">
        <v>17458133</v>
      </c>
    </row>
    <row r="8" spans="1:5" ht="17.100000000000001" customHeight="1" x14ac:dyDescent="0.15">
      <c r="A8" s="137" t="s">
        <v>142</v>
      </c>
      <c r="B8" s="166">
        <v>24115565</v>
      </c>
      <c r="C8" s="138"/>
      <c r="D8" s="137" t="s">
        <v>299</v>
      </c>
      <c r="E8" s="164">
        <v>10711258</v>
      </c>
    </row>
    <row r="9" spans="1:5" ht="17.100000000000001" customHeight="1" x14ac:dyDescent="0.15">
      <c r="A9" s="137" t="s">
        <v>144</v>
      </c>
      <c r="B9" s="166">
        <v>9687351</v>
      </c>
      <c r="C9" s="138"/>
      <c r="D9" s="137" t="s">
        <v>145</v>
      </c>
      <c r="E9" s="164" t="s">
        <v>129</v>
      </c>
    </row>
    <row r="10" spans="1:5" ht="17.100000000000001" customHeight="1" x14ac:dyDescent="0.15">
      <c r="A10" s="137" t="s">
        <v>146</v>
      </c>
      <c r="B10" s="164">
        <v>2554483</v>
      </c>
      <c r="C10" s="138"/>
      <c r="D10" s="137" t="s">
        <v>147</v>
      </c>
      <c r="E10" s="164">
        <v>1252594</v>
      </c>
    </row>
    <row r="11" spans="1:5" ht="17.100000000000001" customHeight="1" x14ac:dyDescent="0.15">
      <c r="A11" s="137" t="s">
        <v>148</v>
      </c>
      <c r="B11" s="164" t="s">
        <v>129</v>
      </c>
      <c r="C11" s="138"/>
      <c r="D11" s="137" t="s">
        <v>149</v>
      </c>
      <c r="E11" s="164" t="s">
        <v>129</v>
      </c>
    </row>
    <row r="12" spans="1:5" ht="17.100000000000001" customHeight="1" x14ac:dyDescent="0.15">
      <c r="A12" s="137" t="s">
        <v>150</v>
      </c>
      <c r="B12" s="164">
        <v>22248998</v>
      </c>
      <c r="C12" s="138"/>
      <c r="D12" s="137" t="s">
        <v>151</v>
      </c>
      <c r="E12" s="164">
        <v>5494280</v>
      </c>
    </row>
    <row r="13" spans="1:5" ht="17.100000000000001" customHeight="1" x14ac:dyDescent="0.15">
      <c r="A13" s="137" t="s">
        <v>152</v>
      </c>
      <c r="B13" s="164">
        <v>-15661676</v>
      </c>
      <c r="C13" s="138"/>
      <c r="D13" s="137" t="s">
        <v>153</v>
      </c>
      <c r="E13" s="166">
        <v>1798476</v>
      </c>
    </row>
    <row r="14" spans="1:5" ht="17.100000000000001" customHeight="1" x14ac:dyDescent="0.15">
      <c r="A14" s="137" t="s">
        <v>154</v>
      </c>
      <c r="B14" s="164">
        <v>2122497</v>
      </c>
      <c r="C14" s="138"/>
      <c r="D14" s="137" t="s">
        <v>300</v>
      </c>
      <c r="E14" s="164">
        <v>1201486</v>
      </c>
    </row>
    <row r="15" spans="1:5" ht="17.100000000000001" customHeight="1" x14ac:dyDescent="0.15">
      <c r="A15" s="137" t="s">
        <v>156</v>
      </c>
      <c r="B15" s="164">
        <v>-1678104</v>
      </c>
      <c r="C15" s="138"/>
      <c r="D15" s="137" t="s">
        <v>157</v>
      </c>
      <c r="E15" s="164">
        <v>296441</v>
      </c>
    </row>
    <row r="16" spans="1:5" ht="17.100000000000001" customHeight="1" x14ac:dyDescent="0.15">
      <c r="A16" s="137" t="s">
        <v>158</v>
      </c>
      <c r="B16" s="164">
        <v>131</v>
      </c>
      <c r="C16" s="138"/>
      <c r="D16" s="137" t="s">
        <v>159</v>
      </c>
      <c r="E16" s="164">
        <v>2686</v>
      </c>
    </row>
    <row r="17" spans="1:5" ht="17.100000000000001" customHeight="1" x14ac:dyDescent="0.15">
      <c r="A17" s="137" t="s">
        <v>160</v>
      </c>
      <c r="B17" s="164">
        <v>-131</v>
      </c>
      <c r="C17" s="138"/>
      <c r="D17" s="137" t="s">
        <v>161</v>
      </c>
      <c r="E17" s="164" t="s">
        <v>129</v>
      </c>
    </row>
    <row r="18" spans="1:5" ht="17.100000000000001" customHeight="1" x14ac:dyDescent="0.15">
      <c r="A18" s="137" t="s">
        <v>162</v>
      </c>
      <c r="B18" s="164" t="s">
        <v>129</v>
      </c>
      <c r="C18" s="138"/>
      <c r="D18" s="137" t="s">
        <v>163</v>
      </c>
      <c r="E18" s="164" t="s">
        <v>129</v>
      </c>
    </row>
    <row r="19" spans="1:5" ht="17.100000000000001" customHeight="1" x14ac:dyDescent="0.15">
      <c r="A19" s="137" t="s">
        <v>164</v>
      </c>
      <c r="B19" s="164" t="s">
        <v>129</v>
      </c>
      <c r="C19" s="138"/>
      <c r="D19" s="137" t="s">
        <v>165</v>
      </c>
      <c r="E19" s="164">
        <v>127315</v>
      </c>
    </row>
    <row r="20" spans="1:5" ht="17.100000000000001" customHeight="1" x14ac:dyDescent="0.15">
      <c r="A20" s="137" t="s">
        <v>166</v>
      </c>
      <c r="B20" s="164" t="s">
        <v>129</v>
      </c>
      <c r="C20" s="138"/>
      <c r="D20" s="137" t="s">
        <v>167</v>
      </c>
      <c r="E20" s="164">
        <v>15446</v>
      </c>
    </row>
    <row r="21" spans="1:5" ht="17.100000000000001" customHeight="1" x14ac:dyDescent="0.15">
      <c r="A21" s="137" t="s">
        <v>168</v>
      </c>
      <c r="B21" s="164" t="s">
        <v>129</v>
      </c>
      <c r="C21" s="138"/>
      <c r="D21" s="137" t="s">
        <v>151</v>
      </c>
      <c r="E21" s="164">
        <v>155103</v>
      </c>
    </row>
    <row r="22" spans="1:5" ht="17.100000000000001" customHeight="1" x14ac:dyDescent="0.15">
      <c r="A22" s="137" t="s">
        <v>169</v>
      </c>
      <c r="B22" s="164" t="s">
        <v>129</v>
      </c>
      <c r="C22" s="138"/>
      <c r="D22" s="139" t="s">
        <v>170</v>
      </c>
      <c r="E22" s="167">
        <v>19256609</v>
      </c>
    </row>
    <row r="23" spans="1:5" ht="17.100000000000001" customHeight="1" x14ac:dyDescent="0.15">
      <c r="A23" s="137" t="s">
        <v>171</v>
      </c>
      <c r="B23" s="164" t="s">
        <v>129</v>
      </c>
      <c r="C23" s="138"/>
      <c r="D23" s="137" t="s">
        <v>172</v>
      </c>
      <c r="E23" s="165"/>
    </row>
    <row r="24" spans="1:5" ht="17.100000000000001" customHeight="1" x14ac:dyDescent="0.15">
      <c r="A24" s="137" t="s">
        <v>173</v>
      </c>
      <c r="B24" s="164">
        <v>101154</v>
      </c>
      <c r="C24" s="138"/>
      <c r="D24" s="137" t="s">
        <v>174</v>
      </c>
      <c r="E24" s="164">
        <v>30551247</v>
      </c>
    </row>
    <row r="25" spans="1:5" ht="17.100000000000001" customHeight="1" x14ac:dyDescent="0.15">
      <c r="A25" s="137" t="s">
        <v>175</v>
      </c>
      <c r="B25" s="164">
        <v>13299647</v>
      </c>
      <c r="C25" s="138"/>
      <c r="D25" s="137" t="s">
        <v>176</v>
      </c>
      <c r="E25" s="164">
        <v>-16472197</v>
      </c>
    </row>
    <row r="26" spans="1:5" ht="17.100000000000001" customHeight="1" x14ac:dyDescent="0.15">
      <c r="A26" s="137" t="s">
        <v>146</v>
      </c>
      <c r="B26" s="164">
        <v>302678</v>
      </c>
      <c r="C26" s="138"/>
      <c r="D26" s="137" t="s">
        <v>301</v>
      </c>
      <c r="E26" s="164" t="s">
        <v>129</v>
      </c>
    </row>
    <row r="27" spans="1:5" ht="17.100000000000001" customHeight="1" x14ac:dyDescent="0.15">
      <c r="A27" s="137" t="s">
        <v>150</v>
      </c>
      <c r="B27" s="164">
        <v>430188</v>
      </c>
      <c r="C27" s="138"/>
      <c r="D27" s="138"/>
      <c r="E27" s="165"/>
    </row>
    <row r="28" spans="1:5" ht="17.100000000000001" customHeight="1" x14ac:dyDescent="0.15">
      <c r="A28" s="137" t="s">
        <v>152</v>
      </c>
      <c r="B28" s="164">
        <v>-186973</v>
      </c>
      <c r="C28" s="138"/>
      <c r="D28" s="138"/>
      <c r="E28" s="165"/>
    </row>
    <row r="29" spans="1:5" ht="17.100000000000001" customHeight="1" x14ac:dyDescent="0.15">
      <c r="A29" s="137" t="s">
        <v>154</v>
      </c>
      <c r="B29" s="164">
        <v>37785901</v>
      </c>
      <c r="C29" s="138"/>
      <c r="D29" s="138"/>
      <c r="E29" s="165"/>
    </row>
    <row r="30" spans="1:5" ht="17.100000000000001" customHeight="1" x14ac:dyDescent="0.15">
      <c r="A30" s="137" t="s">
        <v>156</v>
      </c>
      <c r="B30" s="164">
        <v>-25236608</v>
      </c>
      <c r="C30" s="138"/>
      <c r="D30" s="138"/>
      <c r="E30" s="165"/>
    </row>
    <row r="31" spans="1:5" ht="17.100000000000001" customHeight="1" x14ac:dyDescent="0.15">
      <c r="A31" s="137" t="s">
        <v>169</v>
      </c>
      <c r="B31" s="164">
        <v>431</v>
      </c>
      <c r="C31" s="138"/>
      <c r="D31" s="138"/>
      <c r="E31" s="165"/>
    </row>
    <row r="32" spans="1:5" ht="17.100000000000001" customHeight="1" x14ac:dyDescent="0.15">
      <c r="A32" s="137" t="s">
        <v>171</v>
      </c>
      <c r="B32" s="164">
        <v>-409</v>
      </c>
      <c r="C32" s="138"/>
      <c r="D32" s="138"/>
      <c r="E32" s="165"/>
    </row>
    <row r="33" spans="1:5" ht="17.100000000000001" customHeight="1" x14ac:dyDescent="0.15">
      <c r="A33" s="137" t="s">
        <v>173</v>
      </c>
      <c r="B33" s="164">
        <v>204439</v>
      </c>
      <c r="C33" s="138"/>
      <c r="D33" s="138"/>
      <c r="E33" s="165"/>
    </row>
    <row r="34" spans="1:5" ht="17.100000000000001" customHeight="1" x14ac:dyDescent="0.15">
      <c r="A34" s="137" t="s">
        <v>177</v>
      </c>
      <c r="B34" s="164">
        <v>3966824</v>
      </c>
      <c r="C34" s="138"/>
      <c r="D34" s="138"/>
      <c r="E34" s="165"/>
    </row>
    <row r="35" spans="1:5" ht="17.100000000000001" customHeight="1" x14ac:dyDescent="0.15">
      <c r="A35" s="137" t="s">
        <v>178</v>
      </c>
      <c r="B35" s="164">
        <v>-2838256</v>
      </c>
      <c r="C35" s="138"/>
      <c r="D35" s="138"/>
      <c r="E35" s="165"/>
    </row>
    <row r="36" spans="1:5" ht="17.100000000000001" customHeight="1" x14ac:dyDescent="0.15">
      <c r="A36" s="137" t="s">
        <v>179</v>
      </c>
      <c r="B36" s="164">
        <v>473964</v>
      </c>
      <c r="C36" s="138"/>
      <c r="D36" s="138"/>
      <c r="E36" s="165"/>
    </row>
    <row r="37" spans="1:5" ht="17.100000000000001" customHeight="1" x14ac:dyDescent="0.15">
      <c r="A37" s="137" t="s">
        <v>180</v>
      </c>
      <c r="B37" s="164">
        <v>255</v>
      </c>
      <c r="C37" s="138"/>
      <c r="D37" s="138"/>
      <c r="E37" s="165"/>
    </row>
    <row r="38" spans="1:5" ht="17.100000000000001" customHeight="1" x14ac:dyDescent="0.15">
      <c r="A38" s="137" t="s">
        <v>181</v>
      </c>
      <c r="B38" s="164">
        <v>473709</v>
      </c>
      <c r="C38" s="138"/>
      <c r="D38" s="138"/>
      <c r="E38" s="165"/>
    </row>
    <row r="39" spans="1:5" ht="17.100000000000001" customHeight="1" x14ac:dyDescent="0.15">
      <c r="A39" s="137" t="s">
        <v>182</v>
      </c>
      <c r="B39" s="166">
        <v>2219512</v>
      </c>
      <c r="C39" s="138"/>
      <c r="D39" s="138"/>
      <c r="E39" s="165"/>
    </row>
    <row r="40" spans="1:5" ht="17.100000000000001" customHeight="1" x14ac:dyDescent="0.15">
      <c r="A40" s="137" t="s">
        <v>183</v>
      </c>
      <c r="B40" s="164">
        <v>147959</v>
      </c>
      <c r="C40" s="138"/>
      <c r="D40" s="138"/>
      <c r="E40" s="165"/>
    </row>
    <row r="41" spans="1:5" ht="17.100000000000001" customHeight="1" x14ac:dyDescent="0.15">
      <c r="A41" s="137" t="s">
        <v>184</v>
      </c>
      <c r="B41" s="164">
        <v>113757</v>
      </c>
      <c r="C41" s="138"/>
      <c r="D41" s="138"/>
      <c r="E41" s="165"/>
    </row>
    <row r="42" spans="1:5" ht="17.100000000000001" customHeight="1" x14ac:dyDescent="0.15">
      <c r="A42" s="137" t="s">
        <v>185</v>
      </c>
      <c r="B42" s="164">
        <v>34202</v>
      </c>
      <c r="C42" s="138"/>
      <c r="D42" s="138"/>
      <c r="E42" s="165"/>
    </row>
    <row r="43" spans="1:5" ht="17.100000000000001" customHeight="1" x14ac:dyDescent="0.15">
      <c r="A43" s="137" t="s">
        <v>169</v>
      </c>
      <c r="B43" s="164" t="s">
        <v>129</v>
      </c>
      <c r="C43" s="138"/>
      <c r="D43" s="138"/>
      <c r="E43" s="165"/>
    </row>
    <row r="44" spans="1:5" ht="17.100000000000001" customHeight="1" x14ac:dyDescent="0.15">
      <c r="A44" s="137" t="s">
        <v>187</v>
      </c>
      <c r="B44" s="164">
        <v>117891</v>
      </c>
      <c r="C44" s="138"/>
      <c r="D44" s="138"/>
      <c r="E44" s="165"/>
    </row>
    <row r="45" spans="1:5" ht="17.100000000000001" customHeight="1" x14ac:dyDescent="0.15">
      <c r="A45" s="137" t="s">
        <v>188</v>
      </c>
      <c r="B45" s="164">
        <v>23722</v>
      </c>
      <c r="C45" s="138"/>
      <c r="D45" s="138"/>
      <c r="E45" s="165"/>
    </row>
    <row r="46" spans="1:5" ht="17.100000000000001" customHeight="1" x14ac:dyDescent="0.15">
      <c r="A46" s="137" t="s">
        <v>189</v>
      </c>
      <c r="B46" s="164">
        <v>1948124</v>
      </c>
      <c r="C46" s="138"/>
      <c r="D46" s="138"/>
      <c r="E46" s="165"/>
    </row>
    <row r="47" spans="1:5" ht="17.100000000000001" customHeight="1" x14ac:dyDescent="0.15">
      <c r="A47" s="137" t="s">
        <v>190</v>
      </c>
      <c r="B47" s="164" t="s">
        <v>129</v>
      </c>
      <c r="C47" s="138"/>
      <c r="D47" s="138"/>
      <c r="E47" s="165"/>
    </row>
    <row r="48" spans="1:5" ht="17.100000000000001" customHeight="1" x14ac:dyDescent="0.15">
      <c r="A48" s="137" t="s">
        <v>169</v>
      </c>
      <c r="B48" s="164">
        <v>1948124</v>
      </c>
      <c r="C48" s="138"/>
      <c r="D48" s="138"/>
      <c r="E48" s="165"/>
    </row>
    <row r="49" spans="1:5" ht="17.100000000000001" customHeight="1" x14ac:dyDescent="0.15">
      <c r="A49" s="137" t="s">
        <v>181</v>
      </c>
      <c r="B49" s="164">
        <v>225</v>
      </c>
      <c r="C49" s="138"/>
      <c r="D49" s="138"/>
      <c r="E49" s="165"/>
    </row>
    <row r="50" spans="1:5" ht="17.100000000000001" customHeight="1" x14ac:dyDescent="0.15">
      <c r="A50" s="137" t="s">
        <v>191</v>
      </c>
      <c r="B50" s="164">
        <v>-18408</v>
      </c>
      <c r="C50" s="138"/>
      <c r="D50" s="138"/>
      <c r="E50" s="165"/>
    </row>
    <row r="51" spans="1:5" ht="17.100000000000001" customHeight="1" x14ac:dyDescent="0.15">
      <c r="A51" s="137" t="s">
        <v>192</v>
      </c>
      <c r="B51" s="164">
        <v>6526619</v>
      </c>
      <c r="C51" s="138"/>
      <c r="D51" s="138"/>
      <c r="E51" s="165"/>
    </row>
    <row r="52" spans="1:5" ht="17.100000000000001" customHeight="1" x14ac:dyDescent="0.15">
      <c r="A52" s="137" t="s">
        <v>193</v>
      </c>
      <c r="B52" s="164">
        <v>2405968</v>
      </c>
      <c r="C52" s="138"/>
      <c r="D52" s="138"/>
      <c r="E52" s="165"/>
    </row>
    <row r="53" spans="1:5" ht="17.100000000000001" customHeight="1" x14ac:dyDescent="0.15">
      <c r="A53" s="137" t="s">
        <v>194</v>
      </c>
      <c r="B53" s="164">
        <v>298758</v>
      </c>
      <c r="C53" s="138"/>
      <c r="D53" s="138"/>
      <c r="E53" s="165"/>
    </row>
    <row r="54" spans="1:5" ht="17.100000000000001" customHeight="1" x14ac:dyDescent="0.15">
      <c r="A54" s="137" t="s">
        <v>195</v>
      </c>
      <c r="B54" s="164">
        <v>5484</v>
      </c>
      <c r="C54" s="138"/>
      <c r="D54" s="138"/>
      <c r="E54" s="165"/>
    </row>
    <row r="55" spans="1:5" ht="17.100000000000001" customHeight="1" x14ac:dyDescent="0.15">
      <c r="A55" s="137" t="s">
        <v>196</v>
      </c>
      <c r="B55" s="164">
        <v>3736722</v>
      </c>
      <c r="C55" s="138"/>
      <c r="D55" s="138"/>
      <c r="E55" s="165"/>
    </row>
    <row r="56" spans="1:5" ht="17.100000000000001" customHeight="1" x14ac:dyDescent="0.15">
      <c r="A56" s="137" t="s">
        <v>197</v>
      </c>
      <c r="B56" s="164">
        <v>2716427</v>
      </c>
      <c r="C56" s="138"/>
      <c r="D56" s="138"/>
      <c r="E56" s="165"/>
    </row>
    <row r="57" spans="1:5" ht="17.100000000000001" customHeight="1" x14ac:dyDescent="0.15">
      <c r="A57" s="137" t="s">
        <v>198</v>
      </c>
      <c r="B57" s="164">
        <v>1020295</v>
      </c>
      <c r="C57" s="138"/>
      <c r="D57" s="138"/>
      <c r="E57" s="165"/>
    </row>
    <row r="58" spans="1:5" ht="17.100000000000001" customHeight="1" x14ac:dyDescent="0.15">
      <c r="A58" s="137" t="s">
        <v>199</v>
      </c>
      <c r="B58" s="164">
        <v>78572</v>
      </c>
      <c r="C58" s="138"/>
      <c r="D58" s="138"/>
      <c r="E58" s="165"/>
    </row>
    <row r="59" spans="1:5" ht="17.100000000000001" customHeight="1" x14ac:dyDescent="0.15">
      <c r="A59" s="137" t="s">
        <v>151</v>
      </c>
      <c r="B59" s="164">
        <v>7225</v>
      </c>
      <c r="C59" s="138"/>
      <c r="D59" s="138"/>
      <c r="E59" s="165"/>
    </row>
    <row r="60" spans="1:5" ht="17.100000000000001" customHeight="1" x14ac:dyDescent="0.15">
      <c r="A60" s="137" t="s">
        <v>200</v>
      </c>
      <c r="B60" s="164">
        <v>-6110</v>
      </c>
      <c r="C60" s="138"/>
      <c r="D60" s="138"/>
      <c r="E60" s="165"/>
    </row>
    <row r="61" spans="1:5" ht="17.100000000000001" customHeight="1" x14ac:dyDescent="0.15">
      <c r="A61" s="137" t="s">
        <v>302</v>
      </c>
      <c r="B61" s="164" t="s">
        <v>129</v>
      </c>
      <c r="C61" s="138"/>
      <c r="D61" s="139" t="s">
        <v>201</v>
      </c>
      <c r="E61" s="167">
        <v>14079050</v>
      </c>
    </row>
    <row r="62" spans="1:5" ht="17.100000000000001" customHeight="1" x14ac:dyDescent="0.15">
      <c r="A62" s="139" t="s">
        <v>202</v>
      </c>
      <c r="B62" s="167">
        <v>33335660</v>
      </c>
      <c r="C62" s="140"/>
      <c r="D62" s="139" t="s">
        <v>203</v>
      </c>
      <c r="E62" s="169">
        <v>33335660</v>
      </c>
    </row>
    <row r="63" spans="1:5" ht="17.100000000000001" customHeight="1" x14ac:dyDescent="0.15">
      <c r="A63" s="128"/>
      <c r="B63" s="128"/>
      <c r="C63" s="128"/>
      <c r="D63" s="128"/>
      <c r="E63" s="128"/>
    </row>
    <row r="64" spans="1:5" x14ac:dyDescent="0.15">
      <c r="A64" s="38" t="s">
        <v>660</v>
      </c>
    </row>
    <row r="65" spans="1:1" x14ac:dyDescent="0.15">
      <c r="A65" s="38" t="s">
        <v>659</v>
      </c>
    </row>
    <row r="66" spans="1:1" x14ac:dyDescent="0.15">
      <c r="A66" s="38"/>
    </row>
  </sheetData>
  <mergeCells count="2">
    <mergeCell ref="A2:E2"/>
    <mergeCell ref="A3:E3"/>
  </mergeCells>
  <phoneticPr fontId="2"/>
  <printOptions horizontalCentered="1"/>
  <pageMargins left="0.3888888888888889" right="0.3888888888888889" top="0.3888888888888889" bottom="0.3888888888888889" header="0.19444444444444445" footer="0.19444444444444445"/>
  <pageSetup paperSize="9" scale="7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7CE5-DB6E-49D2-A24F-751D6422CC9D}">
  <sheetPr>
    <pageSetUpPr fitToPage="1"/>
  </sheetPr>
  <dimension ref="A1:E43"/>
  <sheetViews>
    <sheetView topLeftCell="A16" workbookViewId="0">
      <selection activeCell="D34" sqref="D34:E39"/>
    </sheetView>
  </sheetViews>
  <sheetFormatPr defaultColWidth="8.875" defaultRowHeight="11.25" x14ac:dyDescent="0.15"/>
  <cols>
    <col min="1" max="1" width="42.875" style="136" customWidth="1"/>
    <col min="2" max="3" width="8.875" style="136" hidden="1" customWidth="1"/>
    <col min="4" max="4" width="10.875" style="136" customWidth="1"/>
    <col min="5" max="5" width="15.875" style="136" customWidth="1"/>
    <col min="6" max="7" width="30.875" style="136" customWidth="1"/>
    <col min="8" max="16384" width="8.875" style="136"/>
  </cols>
  <sheetData>
    <row r="1" spans="1:5" ht="17.100000000000001" customHeight="1" x14ac:dyDescent="0.15">
      <c r="E1" s="131" t="s">
        <v>662</v>
      </c>
    </row>
    <row r="2" spans="1:5" ht="21" x14ac:dyDescent="0.15">
      <c r="A2" s="222" t="s">
        <v>303</v>
      </c>
      <c r="B2" s="223"/>
      <c r="C2" s="223"/>
      <c r="D2" s="223"/>
      <c r="E2" s="223"/>
    </row>
    <row r="3" spans="1:5" ht="13.5" x14ac:dyDescent="0.15">
      <c r="A3" s="233" t="s">
        <v>814</v>
      </c>
      <c r="B3" s="234"/>
      <c r="C3" s="234"/>
      <c r="D3" s="234"/>
      <c r="E3" s="234"/>
    </row>
    <row r="4" spans="1:5" ht="13.5" x14ac:dyDescent="0.15">
      <c r="A4" s="233" t="s">
        <v>815</v>
      </c>
      <c r="B4" s="234"/>
      <c r="C4" s="234"/>
      <c r="D4" s="234"/>
      <c r="E4" s="234"/>
    </row>
    <row r="5" spans="1:5" ht="17.100000000000001" customHeight="1" x14ac:dyDescent="0.15">
      <c r="A5" s="130"/>
      <c r="E5" s="129" t="s">
        <v>657</v>
      </c>
    </row>
    <row r="6" spans="1:5" ht="27" customHeight="1" x14ac:dyDescent="0.15">
      <c r="A6" s="235" t="s">
        <v>137</v>
      </c>
      <c r="B6" s="235"/>
      <c r="C6" s="235"/>
      <c r="D6" s="235" t="s">
        <v>113</v>
      </c>
      <c r="E6" s="235"/>
    </row>
    <row r="7" spans="1:5" ht="17.100000000000001" customHeight="1" x14ac:dyDescent="0.15">
      <c r="A7" s="229" t="s">
        <v>204</v>
      </c>
      <c r="B7" s="229"/>
      <c r="C7" s="229"/>
      <c r="D7" s="225">
        <v>14075248</v>
      </c>
      <c r="E7" s="226"/>
    </row>
    <row r="8" spans="1:5" ht="17.100000000000001" customHeight="1" x14ac:dyDescent="0.15">
      <c r="A8" s="229" t="s">
        <v>205</v>
      </c>
      <c r="B8" s="229"/>
      <c r="C8" s="229"/>
      <c r="D8" s="232">
        <v>6060504</v>
      </c>
      <c r="E8" s="226"/>
    </row>
    <row r="9" spans="1:5" ht="17.100000000000001" customHeight="1" x14ac:dyDescent="0.15">
      <c r="A9" s="229" t="s">
        <v>206</v>
      </c>
      <c r="B9" s="229"/>
      <c r="C9" s="229"/>
      <c r="D9" s="232">
        <v>2207590</v>
      </c>
      <c r="E9" s="226"/>
    </row>
    <row r="10" spans="1:5" ht="17.100000000000001" customHeight="1" x14ac:dyDescent="0.15">
      <c r="A10" s="229" t="s">
        <v>207</v>
      </c>
      <c r="B10" s="229"/>
      <c r="C10" s="229"/>
      <c r="D10" s="225">
        <v>1535751</v>
      </c>
      <c r="E10" s="226"/>
    </row>
    <row r="11" spans="1:5" ht="17.100000000000001" customHeight="1" x14ac:dyDescent="0.15">
      <c r="A11" s="229" t="s">
        <v>208</v>
      </c>
      <c r="B11" s="229"/>
      <c r="C11" s="229"/>
      <c r="D11" s="225">
        <v>120001</v>
      </c>
      <c r="E11" s="226"/>
    </row>
    <row r="12" spans="1:5" ht="17.100000000000001" customHeight="1" x14ac:dyDescent="0.15">
      <c r="A12" s="229" t="s">
        <v>209</v>
      </c>
      <c r="B12" s="229"/>
      <c r="C12" s="229"/>
      <c r="D12" s="225">
        <v>34935</v>
      </c>
      <c r="E12" s="226"/>
    </row>
    <row r="13" spans="1:5" ht="17.100000000000001" customHeight="1" x14ac:dyDescent="0.15">
      <c r="A13" s="229" t="s">
        <v>169</v>
      </c>
      <c r="B13" s="229"/>
      <c r="C13" s="229"/>
      <c r="D13" s="225">
        <v>516904</v>
      </c>
      <c r="E13" s="226"/>
    </row>
    <row r="14" spans="1:5" ht="17.100000000000001" customHeight="1" x14ac:dyDescent="0.15">
      <c r="A14" s="229" t="s">
        <v>210</v>
      </c>
      <c r="B14" s="229"/>
      <c r="C14" s="229"/>
      <c r="D14" s="225">
        <v>3530550</v>
      </c>
      <c r="E14" s="226"/>
    </row>
    <row r="15" spans="1:5" ht="17.100000000000001" customHeight="1" x14ac:dyDescent="0.15">
      <c r="A15" s="229" t="s">
        <v>211</v>
      </c>
      <c r="B15" s="229"/>
      <c r="C15" s="229"/>
      <c r="D15" s="225">
        <v>2065535</v>
      </c>
      <c r="E15" s="226"/>
    </row>
    <row r="16" spans="1:5" ht="17.100000000000001" customHeight="1" x14ac:dyDescent="0.15">
      <c r="A16" s="229" t="s">
        <v>212</v>
      </c>
      <c r="B16" s="229"/>
      <c r="C16" s="229"/>
      <c r="D16" s="225">
        <v>293348</v>
      </c>
      <c r="E16" s="226"/>
    </row>
    <row r="17" spans="1:5" ht="17.100000000000001" customHeight="1" x14ac:dyDescent="0.15">
      <c r="A17" s="229" t="s">
        <v>213</v>
      </c>
      <c r="B17" s="229"/>
      <c r="C17" s="229"/>
      <c r="D17" s="225">
        <v>1171572</v>
      </c>
      <c r="E17" s="226"/>
    </row>
    <row r="18" spans="1:5" ht="17.100000000000001" customHeight="1" x14ac:dyDescent="0.15">
      <c r="A18" s="229" t="s">
        <v>169</v>
      </c>
      <c r="B18" s="229"/>
      <c r="C18" s="229"/>
      <c r="D18" s="225">
        <v>95</v>
      </c>
      <c r="E18" s="226"/>
    </row>
    <row r="19" spans="1:5" ht="17.100000000000001" customHeight="1" x14ac:dyDescent="0.15">
      <c r="A19" s="229" t="s">
        <v>214</v>
      </c>
      <c r="B19" s="229"/>
      <c r="C19" s="229"/>
      <c r="D19" s="225">
        <v>322363</v>
      </c>
      <c r="E19" s="226"/>
    </row>
    <row r="20" spans="1:5" ht="17.100000000000001" customHeight="1" x14ac:dyDescent="0.15">
      <c r="A20" s="229" t="s">
        <v>215</v>
      </c>
      <c r="B20" s="229"/>
      <c r="C20" s="229"/>
      <c r="D20" s="225">
        <v>104128</v>
      </c>
      <c r="E20" s="226"/>
    </row>
    <row r="21" spans="1:5" ht="17.100000000000001" customHeight="1" x14ac:dyDescent="0.15">
      <c r="A21" s="229" t="s">
        <v>216</v>
      </c>
      <c r="B21" s="229"/>
      <c r="C21" s="229"/>
      <c r="D21" s="225">
        <v>24455</v>
      </c>
      <c r="E21" s="226"/>
    </row>
    <row r="22" spans="1:5" ht="17.100000000000001" customHeight="1" x14ac:dyDescent="0.15">
      <c r="A22" s="229" t="s">
        <v>169</v>
      </c>
      <c r="B22" s="229"/>
      <c r="C22" s="229"/>
      <c r="D22" s="225">
        <v>193780</v>
      </c>
      <c r="E22" s="226"/>
    </row>
    <row r="23" spans="1:5" ht="17.100000000000001" customHeight="1" x14ac:dyDescent="0.15">
      <c r="A23" s="229" t="s">
        <v>217</v>
      </c>
      <c r="B23" s="229"/>
      <c r="C23" s="229"/>
      <c r="D23" s="232">
        <v>8014744</v>
      </c>
      <c r="E23" s="226"/>
    </row>
    <row r="24" spans="1:5" ht="17.100000000000001" customHeight="1" x14ac:dyDescent="0.15">
      <c r="A24" s="229" t="s">
        <v>218</v>
      </c>
      <c r="B24" s="229"/>
      <c r="C24" s="229"/>
      <c r="D24" s="225">
        <v>4297010</v>
      </c>
      <c r="E24" s="226"/>
    </row>
    <row r="25" spans="1:5" ht="17.100000000000001" customHeight="1" x14ac:dyDescent="0.15">
      <c r="A25" s="229" t="s">
        <v>219</v>
      </c>
      <c r="B25" s="229"/>
      <c r="C25" s="229"/>
      <c r="D25" s="225">
        <v>3399347</v>
      </c>
      <c r="E25" s="226"/>
    </row>
    <row r="26" spans="1:5" ht="17.100000000000001" customHeight="1" x14ac:dyDescent="0.15">
      <c r="A26" s="229" t="s">
        <v>181</v>
      </c>
      <c r="B26" s="229"/>
      <c r="C26" s="229"/>
      <c r="D26" s="225">
        <v>318388</v>
      </c>
      <c r="E26" s="226"/>
    </row>
    <row r="27" spans="1:5" ht="17.100000000000001" customHeight="1" x14ac:dyDescent="0.15">
      <c r="A27" s="229" t="s">
        <v>221</v>
      </c>
      <c r="B27" s="229"/>
      <c r="C27" s="229"/>
      <c r="D27" s="225">
        <v>1763160</v>
      </c>
      <c r="E27" s="226"/>
    </row>
    <row r="28" spans="1:5" ht="17.100000000000001" customHeight="1" x14ac:dyDescent="0.15">
      <c r="A28" s="229" t="s">
        <v>222</v>
      </c>
      <c r="B28" s="229"/>
      <c r="C28" s="229"/>
      <c r="D28" s="225">
        <v>1382345</v>
      </c>
      <c r="E28" s="226"/>
    </row>
    <row r="29" spans="1:5" ht="17.100000000000001" customHeight="1" x14ac:dyDescent="0.15">
      <c r="A29" s="229" t="s">
        <v>151</v>
      </c>
      <c r="B29" s="229"/>
      <c r="C29" s="229"/>
      <c r="D29" s="225">
        <v>380815</v>
      </c>
      <c r="E29" s="226"/>
    </row>
    <row r="30" spans="1:5" ht="17.100000000000001" customHeight="1" x14ac:dyDescent="0.15">
      <c r="A30" s="230" t="s">
        <v>223</v>
      </c>
      <c r="B30" s="230"/>
      <c r="C30" s="230"/>
      <c r="D30" s="231">
        <v>12312088</v>
      </c>
      <c r="E30" s="228"/>
    </row>
    <row r="31" spans="1:5" ht="17.100000000000001" customHeight="1" x14ac:dyDescent="0.15">
      <c r="A31" s="229" t="s">
        <v>224</v>
      </c>
      <c r="B31" s="229"/>
      <c r="C31" s="229"/>
      <c r="D31" s="232">
        <v>6974</v>
      </c>
      <c r="E31" s="226"/>
    </row>
    <row r="32" spans="1:5" ht="17.100000000000001" customHeight="1" x14ac:dyDescent="0.15">
      <c r="A32" s="229" t="s">
        <v>225</v>
      </c>
      <c r="B32" s="229"/>
      <c r="C32" s="229"/>
      <c r="D32" s="225" t="s">
        <v>129</v>
      </c>
      <c r="E32" s="226"/>
    </row>
    <row r="33" spans="1:5" ht="17.100000000000001" customHeight="1" x14ac:dyDescent="0.15">
      <c r="A33" s="229" t="s">
        <v>226</v>
      </c>
      <c r="B33" s="229"/>
      <c r="C33" s="229"/>
      <c r="D33" s="225">
        <v>1640</v>
      </c>
      <c r="E33" s="226"/>
    </row>
    <row r="34" spans="1:5" ht="17.100000000000001" customHeight="1" x14ac:dyDescent="0.15">
      <c r="A34" s="229" t="s">
        <v>228</v>
      </c>
      <c r="B34" s="229"/>
      <c r="C34" s="229"/>
      <c r="D34" s="225" t="s">
        <v>129</v>
      </c>
      <c r="E34" s="226"/>
    </row>
    <row r="35" spans="1:5" ht="17.100000000000001" customHeight="1" x14ac:dyDescent="0.15">
      <c r="A35" s="229" t="s">
        <v>151</v>
      </c>
      <c r="B35" s="229"/>
      <c r="C35" s="229"/>
      <c r="D35" s="225">
        <v>5333</v>
      </c>
      <c r="E35" s="226"/>
    </row>
    <row r="36" spans="1:5" ht="17.100000000000001" customHeight="1" x14ac:dyDescent="0.15">
      <c r="A36" s="229" t="s">
        <v>229</v>
      </c>
      <c r="B36" s="229"/>
      <c r="C36" s="229"/>
      <c r="D36" s="225">
        <v>2234</v>
      </c>
      <c r="E36" s="226"/>
    </row>
    <row r="37" spans="1:5" ht="17.100000000000001" customHeight="1" x14ac:dyDescent="0.15">
      <c r="A37" s="229" t="s">
        <v>230</v>
      </c>
      <c r="B37" s="229"/>
      <c r="C37" s="229"/>
      <c r="D37" s="225">
        <v>1378</v>
      </c>
      <c r="E37" s="226"/>
    </row>
    <row r="38" spans="1:5" ht="17.100000000000001" customHeight="1" x14ac:dyDescent="0.15">
      <c r="A38" s="229" t="s">
        <v>151</v>
      </c>
      <c r="B38" s="229"/>
      <c r="C38" s="229"/>
      <c r="D38" s="225">
        <v>856</v>
      </c>
      <c r="E38" s="226"/>
    </row>
    <row r="39" spans="1:5" ht="17.100000000000001" customHeight="1" x14ac:dyDescent="0.15">
      <c r="A39" s="230" t="s">
        <v>128</v>
      </c>
      <c r="B39" s="230"/>
      <c r="C39" s="230"/>
      <c r="D39" s="231">
        <v>12316828</v>
      </c>
      <c r="E39" s="228"/>
    </row>
    <row r="40" spans="1:5" ht="17.100000000000001" customHeight="1" x14ac:dyDescent="0.15">
      <c r="A40" s="128"/>
      <c r="B40" s="128"/>
      <c r="C40" s="128"/>
      <c r="D40" s="128"/>
      <c r="E40" s="128"/>
    </row>
    <row r="41" spans="1:5" x14ac:dyDescent="0.15">
      <c r="A41" s="38" t="s">
        <v>660</v>
      </c>
    </row>
    <row r="42" spans="1:5" x14ac:dyDescent="0.15">
      <c r="A42" s="38" t="s">
        <v>659</v>
      </c>
    </row>
    <row r="43" spans="1:5" x14ac:dyDescent="0.15">
      <c r="A43" s="38"/>
    </row>
  </sheetData>
  <mergeCells count="71">
    <mergeCell ref="A2:E2"/>
    <mergeCell ref="A3:E3"/>
    <mergeCell ref="A4:E4"/>
    <mergeCell ref="A6:C6"/>
    <mergeCell ref="D6:E6"/>
    <mergeCell ref="A7:C7"/>
    <mergeCell ref="A8:C8"/>
    <mergeCell ref="A9:C9"/>
    <mergeCell ref="D7:E7"/>
    <mergeCell ref="D8:E8"/>
    <mergeCell ref="D9:E9"/>
    <mergeCell ref="A10:C10"/>
    <mergeCell ref="A11:C11"/>
    <mergeCell ref="A12:C12"/>
    <mergeCell ref="D10:E10"/>
    <mergeCell ref="D11:E11"/>
    <mergeCell ref="D12:E12"/>
    <mergeCell ref="A13:C13"/>
    <mergeCell ref="A14:C14"/>
    <mergeCell ref="A15:C15"/>
    <mergeCell ref="D13:E13"/>
    <mergeCell ref="D14:E14"/>
    <mergeCell ref="D15:E15"/>
    <mergeCell ref="A16:C16"/>
    <mergeCell ref="A17:C17"/>
    <mergeCell ref="A18:C18"/>
    <mergeCell ref="D16:E16"/>
    <mergeCell ref="D17:E17"/>
    <mergeCell ref="D18:E18"/>
    <mergeCell ref="A19:C19"/>
    <mergeCell ref="A20:C20"/>
    <mergeCell ref="A21:C21"/>
    <mergeCell ref="D19:E19"/>
    <mergeCell ref="D20:E20"/>
    <mergeCell ref="D21:E21"/>
    <mergeCell ref="A22:C22"/>
    <mergeCell ref="A23:C23"/>
    <mergeCell ref="A24:C24"/>
    <mergeCell ref="D22:E22"/>
    <mergeCell ref="D23:E23"/>
    <mergeCell ref="D24:E24"/>
    <mergeCell ref="A25:C25"/>
    <mergeCell ref="A26:C26"/>
    <mergeCell ref="A27:C27"/>
    <mergeCell ref="D25:E25"/>
    <mergeCell ref="D26:E26"/>
    <mergeCell ref="D27:E27"/>
    <mergeCell ref="A28:C28"/>
    <mergeCell ref="A29:C29"/>
    <mergeCell ref="A30:C30"/>
    <mergeCell ref="D28:E28"/>
    <mergeCell ref="D29:E29"/>
    <mergeCell ref="D30:E30"/>
    <mergeCell ref="A31:C31"/>
    <mergeCell ref="A32:C32"/>
    <mergeCell ref="A33:C33"/>
    <mergeCell ref="D31:E31"/>
    <mergeCell ref="D32:E32"/>
    <mergeCell ref="D33:E33"/>
    <mergeCell ref="A34:C34"/>
    <mergeCell ref="A35:C35"/>
    <mergeCell ref="A36:C36"/>
    <mergeCell ref="D34:E34"/>
    <mergeCell ref="D35:E35"/>
    <mergeCell ref="D36:E36"/>
    <mergeCell ref="A37:C37"/>
    <mergeCell ref="A38:C38"/>
    <mergeCell ref="A39:C39"/>
    <mergeCell ref="D37:E37"/>
    <mergeCell ref="D38:E38"/>
    <mergeCell ref="D39:E39"/>
  </mergeCells>
  <phoneticPr fontId="2"/>
  <printOptions horizontalCentered="1"/>
  <pageMargins left="0.3888888888888889" right="0.3888888888888889" top="0.3888888888888889" bottom="0.3888888888888889" header="0.19444444444444445" footer="0.19444444444444445"/>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BF49-7F1A-4D92-8442-43C77DB4CCD8}">
  <sheetPr>
    <pageSetUpPr fitToPage="1"/>
  </sheetPr>
  <dimension ref="A1:E29"/>
  <sheetViews>
    <sheetView topLeftCell="A2" workbookViewId="0">
      <selection activeCell="B7" sqref="B7:E25"/>
    </sheetView>
  </sheetViews>
  <sheetFormatPr defaultColWidth="8.875" defaultRowHeight="11.25" x14ac:dyDescent="0.15"/>
  <cols>
    <col min="1" max="1" width="30.875" style="136" customWidth="1"/>
    <col min="2" max="7" width="18.875" style="136" customWidth="1"/>
    <col min="8" max="16384" width="8.875" style="136"/>
  </cols>
  <sheetData>
    <row r="1" spans="1:5" ht="17.100000000000001" customHeight="1" x14ac:dyDescent="0.15">
      <c r="E1" s="131" t="s">
        <v>663</v>
      </c>
    </row>
    <row r="2" spans="1:5" ht="21" x14ac:dyDescent="0.15">
      <c r="A2" s="222" t="s">
        <v>304</v>
      </c>
      <c r="B2" s="223"/>
      <c r="C2" s="223"/>
      <c r="D2" s="223"/>
      <c r="E2" s="223"/>
    </row>
    <row r="3" spans="1:5" ht="13.5" x14ac:dyDescent="0.15">
      <c r="A3" s="233" t="s">
        <v>814</v>
      </c>
      <c r="B3" s="234"/>
      <c r="C3" s="234"/>
      <c r="D3" s="234"/>
      <c r="E3" s="234"/>
    </row>
    <row r="4" spans="1:5" ht="13.5" x14ac:dyDescent="0.15">
      <c r="A4" s="233" t="s">
        <v>815</v>
      </c>
      <c r="B4" s="234"/>
      <c r="C4" s="234"/>
      <c r="D4" s="234"/>
      <c r="E4" s="234"/>
    </row>
    <row r="5" spans="1:5" ht="17.100000000000001" customHeight="1" x14ac:dyDescent="0.15">
      <c r="A5" s="130"/>
      <c r="E5" s="129" t="s">
        <v>657</v>
      </c>
    </row>
    <row r="6" spans="1:5" ht="27" customHeight="1" x14ac:dyDescent="0.15">
      <c r="A6" s="141" t="s">
        <v>137</v>
      </c>
      <c r="B6" s="141" t="s">
        <v>42</v>
      </c>
      <c r="C6" s="141" t="s">
        <v>231</v>
      </c>
      <c r="D6" s="141" t="s">
        <v>232</v>
      </c>
      <c r="E6" s="141" t="s">
        <v>305</v>
      </c>
    </row>
    <row r="7" spans="1:5" ht="17.100000000000001" customHeight="1" x14ac:dyDescent="0.15">
      <c r="A7" s="139" t="s">
        <v>233</v>
      </c>
      <c r="B7" s="167">
        <v>15818269</v>
      </c>
      <c r="C7" s="167">
        <v>30525864</v>
      </c>
      <c r="D7" s="167">
        <v>-14707595</v>
      </c>
      <c r="E7" s="167" t="s">
        <v>129</v>
      </c>
    </row>
    <row r="8" spans="1:5" ht="17.100000000000001" customHeight="1" x14ac:dyDescent="0.15">
      <c r="A8" s="137" t="s">
        <v>234</v>
      </c>
      <c r="B8" s="164">
        <v>-12316828</v>
      </c>
      <c r="C8" s="165"/>
      <c r="D8" s="164">
        <v>-12316828</v>
      </c>
      <c r="E8" s="164" t="s">
        <v>129</v>
      </c>
    </row>
    <row r="9" spans="1:5" ht="17.100000000000001" customHeight="1" x14ac:dyDescent="0.15">
      <c r="A9" s="137" t="s">
        <v>235</v>
      </c>
      <c r="B9" s="164">
        <v>12578466</v>
      </c>
      <c r="C9" s="165"/>
      <c r="D9" s="164">
        <v>12578466</v>
      </c>
      <c r="E9" s="164" t="s">
        <v>129</v>
      </c>
    </row>
    <row r="10" spans="1:5" ht="17.100000000000001" customHeight="1" x14ac:dyDescent="0.15">
      <c r="A10" s="137" t="s">
        <v>236</v>
      </c>
      <c r="B10" s="164">
        <v>7646564</v>
      </c>
      <c r="C10" s="165"/>
      <c r="D10" s="164">
        <v>7646564</v>
      </c>
      <c r="E10" s="164" t="s">
        <v>129</v>
      </c>
    </row>
    <row r="11" spans="1:5" ht="17.100000000000001" customHeight="1" x14ac:dyDescent="0.15">
      <c r="A11" s="137" t="s">
        <v>237</v>
      </c>
      <c r="B11" s="164">
        <v>4931902</v>
      </c>
      <c r="C11" s="165"/>
      <c r="D11" s="164">
        <v>4931902</v>
      </c>
      <c r="E11" s="164" t="s">
        <v>129</v>
      </c>
    </row>
    <row r="12" spans="1:5" ht="17.100000000000001" customHeight="1" x14ac:dyDescent="0.15">
      <c r="A12" s="139" t="s">
        <v>238</v>
      </c>
      <c r="B12" s="167">
        <v>261638</v>
      </c>
      <c r="C12" s="168"/>
      <c r="D12" s="167">
        <v>261638</v>
      </c>
      <c r="E12" s="167" t="s">
        <v>129</v>
      </c>
    </row>
    <row r="13" spans="1:5" ht="17.100000000000001" customHeight="1" x14ac:dyDescent="0.15">
      <c r="A13" s="137" t="s">
        <v>239</v>
      </c>
      <c r="B13" s="165"/>
      <c r="C13" s="166">
        <v>-107216</v>
      </c>
      <c r="D13" s="166">
        <v>107216</v>
      </c>
      <c r="E13" s="165"/>
    </row>
    <row r="14" spans="1:5" ht="17.100000000000001" customHeight="1" x14ac:dyDescent="0.15">
      <c r="A14" s="137" t="s">
        <v>240</v>
      </c>
      <c r="B14" s="165"/>
      <c r="C14" s="164">
        <v>1288152</v>
      </c>
      <c r="D14" s="164">
        <v>-1288152</v>
      </c>
      <c r="E14" s="165"/>
    </row>
    <row r="15" spans="1:5" ht="17.100000000000001" customHeight="1" x14ac:dyDescent="0.15">
      <c r="A15" s="137" t="s">
        <v>241</v>
      </c>
      <c r="B15" s="165"/>
      <c r="C15" s="164">
        <v>-1426964</v>
      </c>
      <c r="D15" s="164">
        <v>1426964</v>
      </c>
      <c r="E15" s="165"/>
    </row>
    <row r="16" spans="1:5" ht="17.100000000000001" customHeight="1" x14ac:dyDescent="0.15">
      <c r="A16" s="137" t="s">
        <v>242</v>
      </c>
      <c r="B16" s="165"/>
      <c r="C16" s="164">
        <v>1738939</v>
      </c>
      <c r="D16" s="164">
        <v>-1738939</v>
      </c>
      <c r="E16" s="165"/>
    </row>
    <row r="17" spans="1:5" ht="17.100000000000001" customHeight="1" x14ac:dyDescent="0.15">
      <c r="A17" s="137" t="s">
        <v>243</v>
      </c>
      <c r="B17" s="165"/>
      <c r="C17" s="164">
        <v>-1707344</v>
      </c>
      <c r="D17" s="164">
        <v>1707344</v>
      </c>
      <c r="E17" s="165"/>
    </row>
    <row r="18" spans="1:5" ht="17.100000000000001" customHeight="1" x14ac:dyDescent="0.15">
      <c r="A18" s="137" t="s">
        <v>244</v>
      </c>
      <c r="B18" s="164">
        <v>239</v>
      </c>
      <c r="C18" s="164">
        <v>239</v>
      </c>
      <c r="D18" s="165"/>
      <c r="E18" s="165"/>
    </row>
    <row r="19" spans="1:5" ht="17.100000000000001" customHeight="1" x14ac:dyDescent="0.15">
      <c r="A19" s="137" t="s">
        <v>245</v>
      </c>
      <c r="B19" s="164">
        <v>1613</v>
      </c>
      <c r="C19" s="164">
        <v>1613</v>
      </c>
      <c r="D19" s="165"/>
      <c r="E19" s="165"/>
    </row>
    <row r="20" spans="1:5" ht="17.100000000000001" customHeight="1" x14ac:dyDescent="0.15">
      <c r="A20" s="137" t="s">
        <v>306</v>
      </c>
      <c r="B20" s="165"/>
      <c r="C20" s="165"/>
      <c r="D20" s="164" t="s">
        <v>129</v>
      </c>
      <c r="E20" s="164" t="s">
        <v>129</v>
      </c>
    </row>
    <row r="21" spans="1:5" ht="17.100000000000001" customHeight="1" x14ac:dyDescent="0.15">
      <c r="A21" s="137" t="s">
        <v>307</v>
      </c>
      <c r="B21" s="165"/>
      <c r="C21" s="165"/>
      <c r="D21" s="164" t="s">
        <v>129</v>
      </c>
      <c r="E21" s="164" t="s">
        <v>129</v>
      </c>
    </row>
    <row r="22" spans="1:5" ht="17.100000000000001" customHeight="1" x14ac:dyDescent="0.15">
      <c r="A22" s="137" t="s">
        <v>308</v>
      </c>
      <c r="B22" s="164">
        <v>-7</v>
      </c>
      <c r="C22" s="164">
        <v>-10845</v>
      </c>
      <c r="D22" s="164">
        <v>10838</v>
      </c>
      <c r="E22" s="164" t="s">
        <v>129</v>
      </c>
    </row>
    <row r="23" spans="1:5" ht="17.100000000000001" customHeight="1" x14ac:dyDescent="0.15">
      <c r="A23" s="137" t="s">
        <v>246</v>
      </c>
      <c r="B23" s="164">
        <v>-2002702</v>
      </c>
      <c r="C23" s="164">
        <v>141592</v>
      </c>
      <c r="D23" s="164">
        <v>-2144294</v>
      </c>
      <c r="E23" s="165"/>
    </row>
    <row r="24" spans="1:5" ht="17.100000000000001" customHeight="1" x14ac:dyDescent="0.15">
      <c r="A24" s="139" t="s">
        <v>247</v>
      </c>
      <c r="B24" s="167">
        <v>-1739219</v>
      </c>
      <c r="C24" s="167">
        <v>25383</v>
      </c>
      <c r="D24" s="167">
        <v>-1764602</v>
      </c>
      <c r="E24" s="167" t="s">
        <v>129</v>
      </c>
    </row>
    <row r="25" spans="1:5" ht="17.100000000000001" customHeight="1" x14ac:dyDescent="0.15">
      <c r="A25" s="139" t="s">
        <v>248</v>
      </c>
      <c r="B25" s="167">
        <v>14079050</v>
      </c>
      <c r="C25" s="167">
        <v>30551247</v>
      </c>
      <c r="D25" s="167">
        <v>-16472197</v>
      </c>
      <c r="E25" s="167" t="s">
        <v>129</v>
      </c>
    </row>
    <row r="26" spans="1:5" ht="17.100000000000001" customHeight="1" x14ac:dyDescent="0.15">
      <c r="A26" s="128"/>
      <c r="B26" s="128"/>
      <c r="C26" s="128"/>
      <c r="D26" s="128"/>
      <c r="E26" s="128"/>
    </row>
    <row r="27" spans="1:5" x14ac:dyDescent="0.15">
      <c r="A27" s="38" t="s">
        <v>660</v>
      </c>
    </row>
    <row r="28" spans="1:5" x14ac:dyDescent="0.15">
      <c r="A28" s="38" t="s">
        <v>659</v>
      </c>
    </row>
    <row r="29" spans="1:5" x14ac:dyDescent="0.15">
      <c r="A29" s="38"/>
    </row>
  </sheetData>
  <mergeCells count="3">
    <mergeCell ref="A2:E2"/>
    <mergeCell ref="A3:E3"/>
    <mergeCell ref="A4:E4"/>
  </mergeCells>
  <phoneticPr fontId="2"/>
  <printOptions horizontalCentered="1"/>
  <pageMargins left="0.3888888888888889" right="0.3888888888888889" top="0.3888888888888889" bottom="0.3888888888888889" header="0.19444444444444445" footer="0.19444444444444445"/>
  <pageSetup paperSize="9" scale="9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96C8-D908-4A4C-9B1C-C53A58D5C72A}">
  <sheetPr>
    <pageSetUpPr fitToPage="1"/>
  </sheetPr>
  <dimension ref="A1:E62"/>
  <sheetViews>
    <sheetView topLeftCell="A40" workbookViewId="0">
      <selection activeCell="F57" sqref="F57"/>
    </sheetView>
  </sheetViews>
  <sheetFormatPr defaultColWidth="8.875" defaultRowHeight="11.25" x14ac:dyDescent="0.15"/>
  <cols>
    <col min="1" max="1" width="42.875" style="136" customWidth="1"/>
    <col min="2" max="3" width="8.875" style="136" hidden="1" customWidth="1"/>
    <col min="4" max="4" width="10.875" style="136" customWidth="1"/>
    <col min="5" max="5" width="15.875" style="136" customWidth="1"/>
    <col min="6" max="7" width="30.875" style="136" customWidth="1"/>
    <col min="8" max="16384" width="8.875" style="136"/>
  </cols>
  <sheetData>
    <row r="1" spans="1:5" ht="17.100000000000001" customHeight="1" x14ac:dyDescent="0.15">
      <c r="E1" s="131" t="s">
        <v>664</v>
      </c>
    </row>
    <row r="2" spans="1:5" ht="21" x14ac:dyDescent="0.15">
      <c r="A2" s="222" t="s">
        <v>309</v>
      </c>
      <c r="B2" s="223"/>
      <c r="C2" s="223"/>
      <c r="D2" s="223"/>
      <c r="E2" s="223"/>
    </row>
    <row r="3" spans="1:5" ht="13.5" x14ac:dyDescent="0.15">
      <c r="A3" s="233" t="s">
        <v>814</v>
      </c>
      <c r="B3" s="234"/>
      <c r="C3" s="234"/>
      <c r="D3" s="234"/>
      <c r="E3" s="234"/>
    </row>
    <row r="4" spans="1:5" ht="13.5" x14ac:dyDescent="0.15">
      <c r="A4" s="233" t="s">
        <v>815</v>
      </c>
      <c r="B4" s="234"/>
      <c r="C4" s="234"/>
      <c r="D4" s="234"/>
      <c r="E4" s="234"/>
    </row>
    <row r="5" spans="1:5" ht="17.100000000000001" customHeight="1" x14ac:dyDescent="0.15">
      <c r="A5" s="130"/>
      <c r="E5" s="129" t="s">
        <v>657</v>
      </c>
    </row>
    <row r="6" spans="1:5" ht="27" customHeight="1" x14ac:dyDescent="0.15">
      <c r="A6" s="235" t="s">
        <v>137</v>
      </c>
      <c r="B6" s="235"/>
      <c r="C6" s="235"/>
      <c r="D6" s="235" t="s">
        <v>113</v>
      </c>
      <c r="E6" s="235"/>
    </row>
    <row r="7" spans="1:5" ht="17.100000000000001" customHeight="1" x14ac:dyDescent="0.15">
      <c r="A7" s="229" t="s">
        <v>249</v>
      </c>
      <c r="B7" s="229"/>
      <c r="C7" s="229"/>
      <c r="D7" s="226"/>
      <c r="E7" s="226"/>
    </row>
    <row r="8" spans="1:5" ht="17.100000000000001" customHeight="1" x14ac:dyDescent="0.15">
      <c r="A8" s="229" t="s">
        <v>250</v>
      </c>
      <c r="B8" s="229"/>
      <c r="C8" s="229"/>
      <c r="D8" s="225">
        <v>12817904</v>
      </c>
      <c r="E8" s="226"/>
    </row>
    <row r="9" spans="1:5" ht="17.100000000000001" customHeight="1" x14ac:dyDescent="0.15">
      <c r="A9" s="229" t="s">
        <v>251</v>
      </c>
      <c r="B9" s="229"/>
      <c r="C9" s="229"/>
      <c r="D9" s="232">
        <v>4803160</v>
      </c>
      <c r="E9" s="226"/>
    </row>
    <row r="10" spans="1:5" ht="17.100000000000001" customHeight="1" x14ac:dyDescent="0.15">
      <c r="A10" s="229" t="s">
        <v>252</v>
      </c>
      <c r="B10" s="229"/>
      <c r="C10" s="229"/>
      <c r="D10" s="225">
        <v>2177860</v>
      </c>
      <c r="E10" s="226"/>
    </row>
    <row r="11" spans="1:5" ht="17.100000000000001" customHeight="1" x14ac:dyDescent="0.15">
      <c r="A11" s="229" t="s">
        <v>253</v>
      </c>
      <c r="B11" s="229"/>
      <c r="C11" s="229"/>
      <c r="D11" s="225">
        <v>2333863</v>
      </c>
      <c r="E11" s="226"/>
    </row>
    <row r="12" spans="1:5" ht="17.100000000000001" customHeight="1" x14ac:dyDescent="0.15">
      <c r="A12" s="229" t="s">
        <v>254</v>
      </c>
      <c r="B12" s="229"/>
      <c r="C12" s="229"/>
      <c r="D12" s="225">
        <v>103890</v>
      </c>
      <c r="E12" s="226"/>
    </row>
    <row r="13" spans="1:5" ht="17.100000000000001" customHeight="1" x14ac:dyDescent="0.15">
      <c r="A13" s="229" t="s">
        <v>255</v>
      </c>
      <c r="B13" s="229"/>
      <c r="C13" s="229"/>
      <c r="D13" s="225">
        <v>187546</v>
      </c>
      <c r="E13" s="226"/>
    </row>
    <row r="14" spans="1:5" ht="17.100000000000001" customHeight="1" x14ac:dyDescent="0.15">
      <c r="A14" s="229" t="s">
        <v>256</v>
      </c>
      <c r="B14" s="229"/>
      <c r="C14" s="229"/>
      <c r="D14" s="225">
        <v>8014744</v>
      </c>
      <c r="E14" s="226"/>
    </row>
    <row r="15" spans="1:5" ht="17.100000000000001" customHeight="1" x14ac:dyDescent="0.15">
      <c r="A15" s="229" t="s">
        <v>257</v>
      </c>
      <c r="B15" s="229"/>
      <c r="C15" s="229"/>
      <c r="D15" s="225">
        <v>4296782</v>
      </c>
      <c r="E15" s="226"/>
    </row>
    <row r="16" spans="1:5" ht="17.100000000000001" customHeight="1" x14ac:dyDescent="0.15">
      <c r="A16" s="229" t="s">
        <v>258</v>
      </c>
      <c r="B16" s="229"/>
      <c r="C16" s="229"/>
      <c r="D16" s="225">
        <v>3399347</v>
      </c>
      <c r="E16" s="226"/>
    </row>
    <row r="17" spans="1:5" ht="17.100000000000001" customHeight="1" x14ac:dyDescent="0.15">
      <c r="A17" s="229" t="s">
        <v>255</v>
      </c>
      <c r="B17" s="229"/>
      <c r="C17" s="229"/>
      <c r="D17" s="225">
        <v>318615</v>
      </c>
      <c r="E17" s="226"/>
    </row>
    <row r="18" spans="1:5" ht="17.100000000000001" customHeight="1" x14ac:dyDescent="0.15">
      <c r="A18" s="229" t="s">
        <v>260</v>
      </c>
      <c r="B18" s="229"/>
      <c r="C18" s="229"/>
      <c r="D18" s="232">
        <v>13822029</v>
      </c>
      <c r="E18" s="226"/>
    </row>
    <row r="19" spans="1:5" ht="17.100000000000001" customHeight="1" x14ac:dyDescent="0.15">
      <c r="A19" s="229" t="s">
        <v>261</v>
      </c>
      <c r="B19" s="229"/>
      <c r="C19" s="229"/>
      <c r="D19" s="225">
        <v>7413295</v>
      </c>
      <c r="E19" s="226"/>
    </row>
    <row r="20" spans="1:5" ht="17.100000000000001" customHeight="1" x14ac:dyDescent="0.15">
      <c r="A20" s="229" t="s">
        <v>262</v>
      </c>
      <c r="B20" s="229"/>
      <c r="C20" s="229"/>
      <c r="D20" s="225">
        <v>4685539</v>
      </c>
      <c r="E20" s="226"/>
    </row>
    <row r="21" spans="1:5" ht="17.100000000000001" customHeight="1" x14ac:dyDescent="0.15">
      <c r="A21" s="229" t="s">
        <v>263</v>
      </c>
      <c r="B21" s="229"/>
      <c r="C21" s="229"/>
      <c r="D21" s="225">
        <v>1352917</v>
      </c>
      <c r="E21" s="226"/>
    </row>
    <row r="22" spans="1:5" ht="17.100000000000001" customHeight="1" x14ac:dyDescent="0.15">
      <c r="A22" s="229" t="s">
        <v>264</v>
      </c>
      <c r="B22" s="229"/>
      <c r="C22" s="229"/>
      <c r="D22" s="225">
        <v>370277</v>
      </c>
      <c r="E22" s="226"/>
    </row>
    <row r="23" spans="1:5" ht="17.100000000000001" customHeight="1" x14ac:dyDescent="0.15">
      <c r="A23" s="229" t="s">
        <v>265</v>
      </c>
      <c r="B23" s="229"/>
      <c r="C23" s="229"/>
      <c r="D23" s="225">
        <v>5333</v>
      </c>
      <c r="E23" s="226"/>
    </row>
    <row r="24" spans="1:5" ht="17.100000000000001" customHeight="1" x14ac:dyDescent="0.15">
      <c r="A24" s="229" t="s">
        <v>266</v>
      </c>
      <c r="B24" s="229"/>
      <c r="C24" s="229"/>
      <c r="D24" s="225" t="s">
        <v>129</v>
      </c>
      <c r="E24" s="226"/>
    </row>
    <row r="25" spans="1:5" ht="17.100000000000001" customHeight="1" x14ac:dyDescent="0.15">
      <c r="A25" s="229" t="s">
        <v>267</v>
      </c>
      <c r="B25" s="229"/>
      <c r="C25" s="229"/>
      <c r="D25" s="225">
        <v>5333</v>
      </c>
      <c r="E25" s="226"/>
    </row>
    <row r="26" spans="1:5" ht="17.100000000000001" customHeight="1" x14ac:dyDescent="0.15">
      <c r="A26" s="229" t="s">
        <v>268</v>
      </c>
      <c r="B26" s="229"/>
      <c r="C26" s="229"/>
      <c r="D26" s="225">
        <v>855</v>
      </c>
      <c r="E26" s="226"/>
    </row>
    <row r="27" spans="1:5" ht="17.100000000000001" customHeight="1" x14ac:dyDescent="0.15">
      <c r="A27" s="230" t="s">
        <v>269</v>
      </c>
      <c r="B27" s="230"/>
      <c r="C27" s="230"/>
      <c r="D27" s="231">
        <v>999647</v>
      </c>
      <c r="E27" s="228"/>
    </row>
    <row r="28" spans="1:5" ht="17.100000000000001" customHeight="1" x14ac:dyDescent="0.15">
      <c r="A28" s="229" t="s">
        <v>270</v>
      </c>
      <c r="B28" s="229"/>
      <c r="C28" s="229"/>
      <c r="D28" s="226"/>
      <c r="E28" s="226"/>
    </row>
    <row r="29" spans="1:5" ht="17.100000000000001" customHeight="1" x14ac:dyDescent="0.15">
      <c r="A29" s="229" t="s">
        <v>271</v>
      </c>
      <c r="B29" s="229"/>
      <c r="C29" s="229"/>
      <c r="D29" s="225">
        <v>2806079</v>
      </c>
      <c r="E29" s="226"/>
    </row>
    <row r="30" spans="1:5" ht="17.100000000000001" customHeight="1" x14ac:dyDescent="0.15">
      <c r="A30" s="229" t="s">
        <v>272</v>
      </c>
      <c r="B30" s="229"/>
      <c r="C30" s="229"/>
      <c r="D30" s="225">
        <v>1274221</v>
      </c>
      <c r="E30" s="226"/>
    </row>
    <row r="31" spans="1:5" ht="17.100000000000001" customHeight="1" x14ac:dyDescent="0.15">
      <c r="A31" s="229" t="s">
        <v>273</v>
      </c>
      <c r="B31" s="229"/>
      <c r="C31" s="229"/>
      <c r="D31" s="225">
        <v>1512708</v>
      </c>
      <c r="E31" s="226"/>
    </row>
    <row r="32" spans="1:5" ht="17.100000000000001" customHeight="1" x14ac:dyDescent="0.15">
      <c r="A32" s="229" t="s">
        <v>274</v>
      </c>
      <c r="B32" s="229"/>
      <c r="C32" s="229"/>
      <c r="D32" s="225">
        <v>15520</v>
      </c>
      <c r="E32" s="226"/>
    </row>
    <row r="33" spans="1:5" ht="17.100000000000001" customHeight="1" x14ac:dyDescent="0.15">
      <c r="A33" s="229" t="s">
        <v>275</v>
      </c>
      <c r="B33" s="229"/>
      <c r="C33" s="229"/>
      <c r="D33" s="225">
        <v>3630</v>
      </c>
      <c r="E33" s="226"/>
    </row>
    <row r="34" spans="1:5" ht="17.100000000000001" customHeight="1" x14ac:dyDescent="0.15">
      <c r="A34" s="229" t="s">
        <v>267</v>
      </c>
      <c r="B34" s="229"/>
      <c r="C34" s="229"/>
      <c r="D34" s="225" t="s">
        <v>129</v>
      </c>
      <c r="E34" s="226"/>
    </row>
    <row r="35" spans="1:5" ht="17.100000000000001" customHeight="1" x14ac:dyDescent="0.15">
      <c r="A35" s="229" t="s">
        <v>276</v>
      </c>
      <c r="B35" s="229"/>
      <c r="C35" s="229"/>
      <c r="D35" s="232">
        <v>2033196</v>
      </c>
      <c r="E35" s="226"/>
    </row>
    <row r="36" spans="1:5" ht="17.100000000000001" customHeight="1" x14ac:dyDescent="0.15">
      <c r="A36" s="229" t="s">
        <v>262</v>
      </c>
      <c r="B36" s="229"/>
      <c r="C36" s="229"/>
      <c r="D36" s="225">
        <v>246189</v>
      </c>
      <c r="E36" s="226"/>
    </row>
    <row r="37" spans="1:5" ht="17.100000000000001" customHeight="1" x14ac:dyDescent="0.15">
      <c r="A37" s="229" t="s">
        <v>277</v>
      </c>
      <c r="B37" s="229"/>
      <c r="C37" s="229"/>
      <c r="D37" s="225">
        <v>1481034</v>
      </c>
      <c r="E37" s="226"/>
    </row>
    <row r="38" spans="1:5" ht="17.100000000000001" customHeight="1" x14ac:dyDescent="0.15">
      <c r="A38" s="229" t="s">
        <v>278</v>
      </c>
      <c r="B38" s="229"/>
      <c r="C38" s="229"/>
      <c r="D38" s="225">
        <v>7677</v>
      </c>
      <c r="E38" s="226"/>
    </row>
    <row r="39" spans="1:5" ht="17.100000000000001" customHeight="1" x14ac:dyDescent="0.15">
      <c r="A39" s="229" t="s">
        <v>279</v>
      </c>
      <c r="B39" s="229"/>
      <c r="C39" s="229"/>
      <c r="D39" s="225">
        <v>1651</v>
      </c>
      <c r="E39" s="226"/>
    </row>
    <row r="40" spans="1:5" ht="17.100000000000001" customHeight="1" x14ac:dyDescent="0.15">
      <c r="A40" s="229" t="s">
        <v>264</v>
      </c>
      <c r="B40" s="229"/>
      <c r="C40" s="229"/>
      <c r="D40" s="225">
        <v>296646</v>
      </c>
      <c r="E40" s="226"/>
    </row>
    <row r="41" spans="1:5" ht="17.100000000000001" customHeight="1" x14ac:dyDescent="0.15">
      <c r="A41" s="230" t="s">
        <v>280</v>
      </c>
      <c r="B41" s="230"/>
      <c r="C41" s="230"/>
      <c r="D41" s="231">
        <v>-772883</v>
      </c>
      <c r="E41" s="228"/>
    </row>
    <row r="42" spans="1:5" ht="17.100000000000001" customHeight="1" x14ac:dyDescent="0.15">
      <c r="A42" s="229" t="s">
        <v>281</v>
      </c>
      <c r="B42" s="229"/>
      <c r="C42" s="229"/>
      <c r="D42" s="226"/>
      <c r="E42" s="226"/>
    </row>
    <row r="43" spans="1:5" ht="17.100000000000001" customHeight="1" x14ac:dyDescent="0.15">
      <c r="A43" s="229" t="s">
        <v>282</v>
      </c>
      <c r="B43" s="229"/>
      <c r="C43" s="229"/>
      <c r="D43" s="225">
        <v>1286785</v>
      </c>
      <c r="E43" s="226"/>
    </row>
    <row r="44" spans="1:5" ht="17.100000000000001" customHeight="1" x14ac:dyDescent="0.15">
      <c r="A44" s="229" t="s">
        <v>310</v>
      </c>
      <c r="B44" s="229"/>
      <c r="C44" s="229"/>
      <c r="D44" s="225">
        <v>1286785</v>
      </c>
      <c r="E44" s="226"/>
    </row>
    <row r="45" spans="1:5" ht="17.100000000000001" customHeight="1" x14ac:dyDescent="0.15">
      <c r="A45" s="229" t="s">
        <v>267</v>
      </c>
      <c r="B45" s="229"/>
      <c r="C45" s="229"/>
      <c r="D45" s="225" t="s">
        <v>129</v>
      </c>
      <c r="E45" s="226"/>
    </row>
    <row r="46" spans="1:5" ht="17.100000000000001" customHeight="1" x14ac:dyDescent="0.15">
      <c r="A46" s="229" t="s">
        <v>284</v>
      </c>
      <c r="B46" s="229"/>
      <c r="C46" s="229"/>
      <c r="D46" s="225">
        <v>854790</v>
      </c>
      <c r="E46" s="226"/>
    </row>
    <row r="47" spans="1:5" ht="17.100000000000001" customHeight="1" x14ac:dyDescent="0.15">
      <c r="A47" s="229" t="s">
        <v>311</v>
      </c>
      <c r="B47" s="229"/>
      <c r="C47" s="229"/>
      <c r="D47" s="225">
        <v>854790</v>
      </c>
      <c r="E47" s="226"/>
    </row>
    <row r="48" spans="1:5" ht="17.100000000000001" customHeight="1" x14ac:dyDescent="0.15">
      <c r="A48" s="229" t="s">
        <v>264</v>
      </c>
      <c r="B48" s="229"/>
      <c r="C48" s="229"/>
      <c r="D48" s="225" t="s">
        <v>129</v>
      </c>
      <c r="E48" s="226"/>
    </row>
    <row r="49" spans="1:5" ht="17.100000000000001" customHeight="1" x14ac:dyDescent="0.15">
      <c r="A49" s="230" t="s">
        <v>286</v>
      </c>
      <c r="B49" s="230"/>
      <c r="C49" s="230"/>
      <c r="D49" s="231">
        <v>-431995</v>
      </c>
      <c r="E49" s="228"/>
    </row>
    <row r="50" spans="1:5" ht="17.100000000000001" customHeight="1" x14ac:dyDescent="0.15">
      <c r="A50" s="230" t="s">
        <v>287</v>
      </c>
      <c r="B50" s="230"/>
      <c r="C50" s="230"/>
      <c r="D50" s="231">
        <v>-205231</v>
      </c>
      <c r="E50" s="228"/>
    </row>
    <row r="51" spans="1:5" ht="17.100000000000001" customHeight="1" x14ac:dyDescent="0.15">
      <c r="A51" s="230" t="s">
        <v>288</v>
      </c>
      <c r="B51" s="230"/>
      <c r="C51" s="230"/>
      <c r="D51" s="231">
        <v>2598102</v>
      </c>
      <c r="E51" s="228"/>
    </row>
    <row r="52" spans="1:5" ht="17.100000000000001" customHeight="1" x14ac:dyDescent="0.15">
      <c r="A52" s="229" t="s">
        <v>312</v>
      </c>
      <c r="B52" s="229"/>
      <c r="C52" s="229"/>
      <c r="D52" s="225">
        <v>768</v>
      </c>
      <c r="E52" s="226"/>
    </row>
    <row r="53" spans="1:5" ht="17.100000000000001" customHeight="1" x14ac:dyDescent="0.15">
      <c r="A53" s="230" t="s">
        <v>289</v>
      </c>
      <c r="B53" s="230"/>
      <c r="C53" s="230"/>
      <c r="D53" s="231">
        <v>2393639</v>
      </c>
      <c r="E53" s="228"/>
    </row>
    <row r="55" spans="1:5" ht="17.100000000000001" customHeight="1" x14ac:dyDescent="0.15">
      <c r="A55" s="230" t="s">
        <v>290</v>
      </c>
      <c r="B55" s="230"/>
      <c r="C55" s="230"/>
      <c r="D55" s="231">
        <v>13556</v>
      </c>
      <c r="E55" s="228"/>
    </row>
    <row r="56" spans="1:5" ht="17.100000000000001" customHeight="1" x14ac:dyDescent="0.15">
      <c r="A56" s="230" t="s">
        <v>291</v>
      </c>
      <c r="B56" s="230"/>
      <c r="C56" s="230"/>
      <c r="D56" s="231">
        <v>-1227</v>
      </c>
      <c r="E56" s="228"/>
    </row>
    <row r="57" spans="1:5" ht="17.100000000000001" customHeight="1" x14ac:dyDescent="0.15">
      <c r="A57" s="230" t="s">
        <v>292</v>
      </c>
      <c r="B57" s="230"/>
      <c r="C57" s="230"/>
      <c r="D57" s="231">
        <v>12329</v>
      </c>
      <c r="E57" s="228"/>
    </row>
    <row r="58" spans="1:5" ht="17.100000000000001" customHeight="1" x14ac:dyDescent="0.15">
      <c r="A58" s="230" t="s">
        <v>293</v>
      </c>
      <c r="B58" s="230"/>
      <c r="C58" s="230"/>
      <c r="D58" s="231">
        <v>2405968</v>
      </c>
      <c r="E58" s="228"/>
    </row>
    <row r="59" spans="1:5" ht="17.100000000000001" customHeight="1" x14ac:dyDescent="0.15">
      <c r="A59" s="128"/>
      <c r="B59" s="128"/>
      <c r="C59" s="128"/>
      <c r="D59" s="128"/>
      <c r="E59" s="128"/>
    </row>
    <row r="60" spans="1:5" x14ac:dyDescent="0.15">
      <c r="A60" s="38" t="s">
        <v>660</v>
      </c>
    </row>
    <row r="61" spans="1:5" x14ac:dyDescent="0.15">
      <c r="A61" s="38" t="s">
        <v>659</v>
      </c>
    </row>
    <row r="62" spans="1:5" x14ac:dyDescent="0.15">
      <c r="A62" s="38"/>
    </row>
  </sheetData>
  <mergeCells count="107">
    <mergeCell ref="A13:C13"/>
    <mergeCell ref="A2:E2"/>
    <mergeCell ref="A3:E3"/>
    <mergeCell ref="A4:E4"/>
    <mergeCell ref="A6:C6"/>
    <mergeCell ref="D6:E6"/>
    <mergeCell ref="A7:C7"/>
    <mergeCell ref="A8:C8"/>
    <mergeCell ref="A9:C9"/>
    <mergeCell ref="A10:C10"/>
    <mergeCell ref="A11:C11"/>
    <mergeCell ref="A12:C12"/>
    <mergeCell ref="D9:E9"/>
    <mergeCell ref="D10:E10"/>
    <mergeCell ref="D11:E11"/>
    <mergeCell ref="D12:E12"/>
    <mergeCell ref="D13:E13"/>
    <mergeCell ref="D7:E7"/>
    <mergeCell ref="D8:E8"/>
    <mergeCell ref="A14:C14"/>
    <mergeCell ref="A15:C15"/>
    <mergeCell ref="A16:C16"/>
    <mergeCell ref="A17:C17"/>
    <mergeCell ref="A18:C18"/>
    <mergeCell ref="D14:E14"/>
    <mergeCell ref="D15:E15"/>
    <mergeCell ref="D16:E16"/>
    <mergeCell ref="D17:E17"/>
    <mergeCell ref="D18:E18"/>
    <mergeCell ref="A19:C19"/>
    <mergeCell ref="A20:C20"/>
    <mergeCell ref="A21:C21"/>
    <mergeCell ref="A22:C22"/>
    <mergeCell ref="A23:C23"/>
    <mergeCell ref="D19:E19"/>
    <mergeCell ref="D20:E20"/>
    <mergeCell ref="D21:E21"/>
    <mergeCell ref="D22:E22"/>
    <mergeCell ref="D23:E23"/>
    <mergeCell ref="A24:C24"/>
    <mergeCell ref="A25:C25"/>
    <mergeCell ref="A26:C26"/>
    <mergeCell ref="A27:C27"/>
    <mergeCell ref="A28:C28"/>
    <mergeCell ref="D24:E24"/>
    <mergeCell ref="D25:E25"/>
    <mergeCell ref="D26:E26"/>
    <mergeCell ref="D27:E27"/>
    <mergeCell ref="D28:E28"/>
    <mergeCell ref="A29:C29"/>
    <mergeCell ref="A30:C30"/>
    <mergeCell ref="A31:C31"/>
    <mergeCell ref="A32:C32"/>
    <mergeCell ref="A33:C33"/>
    <mergeCell ref="D29:E29"/>
    <mergeCell ref="D30:E30"/>
    <mergeCell ref="D31:E31"/>
    <mergeCell ref="D32:E32"/>
    <mergeCell ref="D33:E33"/>
    <mergeCell ref="A34:C34"/>
    <mergeCell ref="A35:C35"/>
    <mergeCell ref="A36:C36"/>
    <mergeCell ref="A37:C37"/>
    <mergeCell ref="A38:C38"/>
    <mergeCell ref="D34:E34"/>
    <mergeCell ref="D35:E35"/>
    <mergeCell ref="D36:E36"/>
    <mergeCell ref="D37:E37"/>
    <mergeCell ref="D38:E38"/>
    <mergeCell ref="A48:C48"/>
    <mergeCell ref="D44:E44"/>
    <mergeCell ref="D45:E45"/>
    <mergeCell ref="D46:E46"/>
    <mergeCell ref="D47:E47"/>
    <mergeCell ref="D48:E48"/>
    <mergeCell ref="A39:C39"/>
    <mergeCell ref="A40:C40"/>
    <mergeCell ref="A41:C41"/>
    <mergeCell ref="A42:C42"/>
    <mergeCell ref="A43:C43"/>
    <mergeCell ref="D39:E39"/>
    <mergeCell ref="D40:E40"/>
    <mergeCell ref="D41:E41"/>
    <mergeCell ref="D42:E42"/>
    <mergeCell ref="D43:E43"/>
    <mergeCell ref="A44:C44"/>
    <mergeCell ref="A45:C45"/>
    <mergeCell ref="A46:C46"/>
    <mergeCell ref="A47:C47"/>
    <mergeCell ref="D55:E55"/>
    <mergeCell ref="D56:E56"/>
    <mergeCell ref="D57:E57"/>
    <mergeCell ref="D58:E58"/>
    <mergeCell ref="A58:C58"/>
    <mergeCell ref="A49:C49"/>
    <mergeCell ref="A50:C50"/>
    <mergeCell ref="A51:C51"/>
    <mergeCell ref="A52:C52"/>
    <mergeCell ref="A55:C55"/>
    <mergeCell ref="A56:C56"/>
    <mergeCell ref="A57:C57"/>
    <mergeCell ref="A53:C53"/>
    <mergeCell ref="D49:E49"/>
    <mergeCell ref="D50:E50"/>
    <mergeCell ref="D51:E51"/>
    <mergeCell ref="D52:E52"/>
    <mergeCell ref="D53:E53"/>
  </mergeCells>
  <phoneticPr fontId="2"/>
  <printOptions horizontalCentered="1"/>
  <pageMargins left="0.3888888888888889" right="0.3888888888888889" top="0.3888888888888889" bottom="0.3888888888888889" header="0.19444444444444445" footer="0.19444444444444445"/>
  <pageSetup paperSize="9" scale="8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6843-2864-4FFB-A576-800A700FC235}">
  <dimension ref="B1:M44"/>
  <sheetViews>
    <sheetView workbookViewId="0">
      <selection activeCell="N13" sqref="N13"/>
    </sheetView>
  </sheetViews>
  <sheetFormatPr defaultRowHeight="13.5" x14ac:dyDescent="0.15"/>
  <cols>
    <col min="1" max="1" width="0.875" customWidth="1"/>
    <col min="2" max="2" width="3.75" customWidth="1"/>
    <col min="3" max="3" width="16.75" customWidth="1"/>
    <col min="4" max="11" width="15.125" customWidth="1"/>
    <col min="12" max="12" width="0.625" customWidth="1"/>
    <col min="13" max="13" width="0.375" customWidth="1"/>
    <col min="15" max="15" width="10.75" bestFit="1" customWidth="1"/>
  </cols>
  <sheetData>
    <row r="1" spans="2:11" ht="29.25" customHeight="1" x14ac:dyDescent="0.15">
      <c r="B1" s="49" t="s">
        <v>296</v>
      </c>
      <c r="C1" s="1"/>
      <c r="D1" s="2"/>
      <c r="E1" s="2"/>
      <c r="F1" s="2"/>
      <c r="G1" s="2"/>
      <c r="H1" s="2"/>
      <c r="I1" s="2"/>
      <c r="J1" s="44" t="s">
        <v>658</v>
      </c>
      <c r="K1" s="2"/>
    </row>
    <row r="2" spans="2:11" ht="37.5" customHeight="1" x14ac:dyDescent="0.15">
      <c r="B2" s="275" t="s">
        <v>0</v>
      </c>
      <c r="C2" s="275"/>
      <c r="D2" s="41" t="s">
        <v>1</v>
      </c>
      <c r="E2" s="41" t="s">
        <v>2</v>
      </c>
      <c r="F2" s="41" t="s">
        <v>3</v>
      </c>
      <c r="G2" s="41" t="s">
        <v>4</v>
      </c>
      <c r="H2" s="41" t="s">
        <v>5</v>
      </c>
      <c r="I2" s="42" t="s">
        <v>6</v>
      </c>
      <c r="J2" s="43" t="s">
        <v>7</v>
      </c>
      <c r="K2" s="3"/>
    </row>
    <row r="3" spans="2:11" ht="14.1" customHeight="1" x14ac:dyDescent="0.15">
      <c r="B3" s="265" t="s">
        <v>8</v>
      </c>
      <c r="C3" s="265"/>
      <c r="D3" s="194">
        <f>SUM(D4:D12)</f>
        <v>26644102</v>
      </c>
      <c r="E3" s="195"/>
      <c r="F3" s="196"/>
      <c r="G3" s="194">
        <f>SUM(G4:G12)</f>
        <v>27027263</v>
      </c>
      <c r="H3" s="194">
        <f>SUM(H4:H12)</f>
        <v>17339911</v>
      </c>
      <c r="I3" s="196"/>
      <c r="J3" s="194">
        <f>SUM(J4:J12)-1</f>
        <v>9687351</v>
      </c>
      <c r="K3" s="3"/>
    </row>
    <row r="4" spans="2:11" ht="14.1" customHeight="1" x14ac:dyDescent="0.15">
      <c r="B4" s="265" t="s">
        <v>9</v>
      </c>
      <c r="C4" s="265"/>
      <c r="D4" s="194">
        <v>2555150</v>
      </c>
      <c r="E4" s="195"/>
      <c r="F4" s="196"/>
      <c r="G4" s="194">
        <v>2554483</v>
      </c>
      <c r="H4" s="194">
        <v>0</v>
      </c>
      <c r="I4" s="196"/>
      <c r="J4" s="197">
        <f>G4-H4</f>
        <v>2554483</v>
      </c>
      <c r="K4" s="3"/>
    </row>
    <row r="5" spans="2:11" ht="14.1" customHeight="1" x14ac:dyDescent="0.15">
      <c r="B5" s="264" t="s">
        <v>10</v>
      </c>
      <c r="C5" s="264"/>
      <c r="D5" s="194">
        <v>0</v>
      </c>
      <c r="E5" s="195"/>
      <c r="F5" s="196"/>
      <c r="G5" s="194">
        <v>0</v>
      </c>
      <c r="H5" s="194">
        <v>0</v>
      </c>
      <c r="I5" s="196"/>
      <c r="J5" s="197">
        <f t="shared" ref="J5:J12" si="0">G5-H5</f>
        <v>0</v>
      </c>
      <c r="K5" s="3"/>
    </row>
    <row r="6" spans="2:11" ht="14.1" customHeight="1" x14ac:dyDescent="0.15">
      <c r="B6" s="264" t="s">
        <v>11</v>
      </c>
      <c r="C6" s="264"/>
      <c r="D6" s="194">
        <v>21894495</v>
      </c>
      <c r="E6" s="195"/>
      <c r="F6" s="196"/>
      <c r="G6" s="194">
        <v>22248998</v>
      </c>
      <c r="H6" s="194">
        <v>15661676</v>
      </c>
      <c r="I6" s="196"/>
      <c r="J6" s="197">
        <f t="shared" si="0"/>
        <v>6587322</v>
      </c>
      <c r="K6" s="3"/>
    </row>
    <row r="7" spans="2:11" ht="14.1" customHeight="1" x14ac:dyDescent="0.15">
      <c r="B7" s="265" t="s">
        <v>12</v>
      </c>
      <c r="C7" s="265"/>
      <c r="D7" s="194">
        <v>2081049</v>
      </c>
      <c r="E7" s="195"/>
      <c r="F7" s="196"/>
      <c r="G7" s="194">
        <v>2122497</v>
      </c>
      <c r="H7" s="194">
        <v>1678104</v>
      </c>
      <c r="I7" s="196"/>
      <c r="J7" s="197">
        <f t="shared" si="0"/>
        <v>444393</v>
      </c>
      <c r="K7" s="3"/>
    </row>
    <row r="8" spans="2:11" ht="14.1" customHeight="1" x14ac:dyDescent="0.15">
      <c r="B8" s="270" t="s">
        <v>13</v>
      </c>
      <c r="C8" s="270"/>
      <c r="D8" s="194">
        <v>137</v>
      </c>
      <c r="E8" s="195"/>
      <c r="F8" s="196"/>
      <c r="G8" s="194">
        <v>131</v>
      </c>
      <c r="H8" s="194">
        <v>131</v>
      </c>
      <c r="I8" s="196"/>
      <c r="J8" s="207">
        <f t="shared" si="0"/>
        <v>0</v>
      </c>
      <c r="K8" s="3"/>
    </row>
    <row r="9" spans="2:11" ht="14.1" customHeight="1" x14ac:dyDescent="0.15">
      <c r="B9" s="269" t="s">
        <v>14</v>
      </c>
      <c r="C9" s="269"/>
      <c r="D9" s="194">
        <v>0</v>
      </c>
      <c r="E9" s="195"/>
      <c r="F9" s="196"/>
      <c r="G9" s="194">
        <v>0</v>
      </c>
      <c r="H9" s="194">
        <v>0</v>
      </c>
      <c r="I9" s="196"/>
      <c r="J9" s="197">
        <f t="shared" si="0"/>
        <v>0</v>
      </c>
      <c r="K9" s="3"/>
    </row>
    <row r="10" spans="2:11" ht="14.1" customHeight="1" x14ac:dyDescent="0.15">
      <c r="B10" s="270" t="s">
        <v>15</v>
      </c>
      <c r="C10" s="270"/>
      <c r="D10" s="194">
        <v>0</v>
      </c>
      <c r="E10" s="195"/>
      <c r="F10" s="196"/>
      <c r="G10" s="194">
        <v>0</v>
      </c>
      <c r="H10" s="194">
        <v>0</v>
      </c>
      <c r="I10" s="196"/>
      <c r="J10" s="197">
        <f t="shared" si="0"/>
        <v>0</v>
      </c>
      <c r="K10" s="3"/>
    </row>
    <row r="11" spans="2:11" ht="14.1" customHeight="1" x14ac:dyDescent="0.15">
      <c r="B11" s="264" t="s">
        <v>16</v>
      </c>
      <c r="C11" s="264"/>
      <c r="D11" s="194">
        <v>0</v>
      </c>
      <c r="E11" s="195"/>
      <c r="F11" s="196"/>
      <c r="G11" s="194">
        <v>0</v>
      </c>
      <c r="H11" s="194">
        <v>0</v>
      </c>
      <c r="I11" s="196"/>
      <c r="J11" s="197">
        <f t="shared" si="0"/>
        <v>0</v>
      </c>
      <c r="K11" s="3"/>
    </row>
    <row r="12" spans="2:11" ht="14.1" customHeight="1" x14ac:dyDescent="0.15">
      <c r="B12" s="264" t="s">
        <v>17</v>
      </c>
      <c r="C12" s="264"/>
      <c r="D12" s="194">
        <v>113271</v>
      </c>
      <c r="E12" s="195"/>
      <c r="F12" s="196"/>
      <c r="G12" s="194">
        <v>101154</v>
      </c>
      <c r="H12" s="194">
        <v>0</v>
      </c>
      <c r="I12" s="196"/>
      <c r="J12" s="197">
        <f t="shared" si="0"/>
        <v>101154</v>
      </c>
      <c r="K12" s="3"/>
    </row>
    <row r="13" spans="2:11" ht="14.1" customHeight="1" x14ac:dyDescent="0.15">
      <c r="B13" s="278" t="s">
        <v>18</v>
      </c>
      <c r="C13" s="278"/>
      <c r="D13" s="198">
        <f>SUM(D14:D18)</f>
        <v>40132124</v>
      </c>
      <c r="E13" s="199"/>
      <c r="F13" s="200"/>
      <c r="G13" s="198">
        <f>SUM(G14:G18)</f>
        <v>38723637</v>
      </c>
      <c r="H13" s="198">
        <f>SUM(H14:H18)</f>
        <v>25423990</v>
      </c>
      <c r="I13" s="200"/>
      <c r="J13" s="198">
        <f>SUM(J14:J18)</f>
        <v>13299647</v>
      </c>
      <c r="K13" s="3"/>
    </row>
    <row r="14" spans="2:11" ht="14.1" customHeight="1" x14ac:dyDescent="0.15">
      <c r="B14" s="265" t="s">
        <v>19</v>
      </c>
      <c r="C14" s="265"/>
      <c r="D14" s="194">
        <v>303368</v>
      </c>
      <c r="E14" s="195"/>
      <c r="F14" s="196"/>
      <c r="G14" s="194">
        <v>302678</v>
      </c>
      <c r="H14" s="194">
        <v>0</v>
      </c>
      <c r="I14" s="196"/>
      <c r="J14" s="197">
        <f t="shared" ref="J14:J18" si="1">G14-H14</f>
        <v>302678</v>
      </c>
      <c r="K14" s="3"/>
    </row>
    <row r="15" spans="2:11" ht="14.1" customHeight="1" x14ac:dyDescent="0.15">
      <c r="B15" s="264" t="s">
        <v>20</v>
      </c>
      <c r="C15" s="264"/>
      <c r="D15" s="194">
        <v>1359340</v>
      </c>
      <c r="E15" s="195"/>
      <c r="F15" s="196"/>
      <c r="G15" s="194">
        <v>430188</v>
      </c>
      <c r="H15" s="194">
        <v>186973</v>
      </c>
      <c r="I15" s="196"/>
      <c r="J15" s="197">
        <f t="shared" si="1"/>
        <v>243215</v>
      </c>
      <c r="K15" s="3"/>
    </row>
    <row r="16" spans="2:11" ht="14.1" customHeight="1" x14ac:dyDescent="0.15">
      <c r="B16" s="265" t="s">
        <v>12</v>
      </c>
      <c r="C16" s="265"/>
      <c r="D16" s="194">
        <v>38323074</v>
      </c>
      <c r="E16" s="195"/>
      <c r="F16" s="196"/>
      <c r="G16" s="194">
        <v>37785901</v>
      </c>
      <c r="H16" s="194">
        <v>25236608</v>
      </c>
      <c r="I16" s="196"/>
      <c r="J16" s="197">
        <f t="shared" si="1"/>
        <v>12549293</v>
      </c>
      <c r="K16" s="3"/>
    </row>
    <row r="17" spans="2:11" ht="14.1" customHeight="1" x14ac:dyDescent="0.15">
      <c r="B17" s="265" t="s">
        <v>16</v>
      </c>
      <c r="C17" s="265"/>
      <c r="D17" s="194">
        <v>431</v>
      </c>
      <c r="E17" s="195"/>
      <c r="F17" s="196"/>
      <c r="G17" s="194">
        <v>431</v>
      </c>
      <c r="H17" s="194">
        <v>409</v>
      </c>
      <c r="I17" s="196"/>
      <c r="J17" s="197">
        <f t="shared" si="1"/>
        <v>22</v>
      </c>
      <c r="K17" s="3"/>
    </row>
    <row r="18" spans="2:11" ht="14.1" customHeight="1" x14ac:dyDescent="0.15">
      <c r="B18" s="264" t="s">
        <v>17</v>
      </c>
      <c r="C18" s="264"/>
      <c r="D18" s="194">
        <v>145911</v>
      </c>
      <c r="E18" s="195"/>
      <c r="F18" s="196"/>
      <c r="G18" s="194">
        <v>204439</v>
      </c>
      <c r="H18" s="194">
        <v>0</v>
      </c>
      <c r="I18" s="196"/>
      <c r="J18" s="197">
        <f t="shared" si="1"/>
        <v>204439</v>
      </c>
      <c r="K18" s="3"/>
    </row>
    <row r="19" spans="2:11" ht="14.1" customHeight="1" x14ac:dyDescent="0.15">
      <c r="B19" s="265" t="s">
        <v>21</v>
      </c>
      <c r="C19" s="265"/>
      <c r="D19" s="194">
        <v>3681494</v>
      </c>
      <c r="E19" s="195"/>
      <c r="F19" s="196"/>
      <c r="G19" s="194">
        <v>3966824</v>
      </c>
      <c r="H19" s="194">
        <v>2838253</v>
      </c>
      <c r="I19" s="196"/>
      <c r="J19" s="197">
        <f>G19-H19-2</f>
        <v>1128569</v>
      </c>
      <c r="K19" s="3"/>
    </row>
    <row r="20" spans="2:11" ht="14.1" customHeight="1" x14ac:dyDescent="0.15">
      <c r="B20" s="276" t="s">
        <v>22</v>
      </c>
      <c r="C20" s="277"/>
      <c r="D20" s="198">
        <f>SUM(D3,D13,D19)</f>
        <v>70457720</v>
      </c>
      <c r="E20" s="199"/>
      <c r="F20" s="200"/>
      <c r="G20" s="198">
        <f>SUM(G3,G13,G19)</f>
        <v>69717724</v>
      </c>
      <c r="H20" s="198">
        <f>SUM(H3,H13,H19)</f>
        <v>45602154</v>
      </c>
      <c r="I20" s="198"/>
      <c r="J20" s="198">
        <f>SUM(J3,J13,J19)-2</f>
        <v>24115565</v>
      </c>
      <c r="K20" s="3"/>
    </row>
    <row r="21" spans="2:11" ht="12" customHeight="1" x14ac:dyDescent="0.15">
      <c r="C21" s="47"/>
      <c r="D21" s="7"/>
      <c r="E21" s="7"/>
      <c r="F21" s="7"/>
      <c r="G21" s="7"/>
      <c r="H21" s="7"/>
      <c r="I21" s="7"/>
    </row>
    <row r="22" spans="2:11" ht="29.25" customHeight="1" x14ac:dyDescent="0.15">
      <c r="B22" s="40" t="s">
        <v>297</v>
      </c>
      <c r="C22" s="8"/>
      <c r="D22" s="7"/>
      <c r="E22" s="7"/>
      <c r="F22" s="7"/>
      <c r="G22" s="7"/>
      <c r="H22" s="7"/>
      <c r="I22" s="7"/>
      <c r="K22" s="45" t="s">
        <v>658</v>
      </c>
    </row>
    <row r="23" spans="2:11" ht="12.95" customHeight="1" x14ac:dyDescent="0.15">
      <c r="B23" s="275" t="s">
        <v>0</v>
      </c>
      <c r="C23" s="275"/>
      <c r="D23" s="275" t="s">
        <v>23</v>
      </c>
      <c r="E23" s="275" t="s">
        <v>24</v>
      </c>
      <c r="F23" s="275" t="s">
        <v>25</v>
      </c>
      <c r="G23" s="275" t="s">
        <v>26</v>
      </c>
      <c r="H23" s="275" t="s">
        <v>27</v>
      </c>
      <c r="I23" s="275" t="s">
        <v>28</v>
      </c>
      <c r="J23" s="275" t="s">
        <v>29</v>
      </c>
      <c r="K23" s="275" t="s">
        <v>30</v>
      </c>
    </row>
    <row r="24" spans="2:11" ht="12.95" customHeight="1" x14ac:dyDescent="0.15">
      <c r="B24" s="275"/>
      <c r="C24" s="275"/>
      <c r="D24" s="275"/>
      <c r="E24" s="275"/>
      <c r="F24" s="275"/>
      <c r="G24" s="275"/>
      <c r="H24" s="275"/>
      <c r="I24" s="275"/>
      <c r="J24" s="275"/>
      <c r="K24" s="275"/>
    </row>
    <row r="25" spans="2:11" ht="14.1" customHeight="1" x14ac:dyDescent="0.15">
      <c r="B25" s="273" t="s">
        <v>8</v>
      </c>
      <c r="C25" s="274"/>
      <c r="D25" s="170"/>
      <c r="E25" s="170"/>
      <c r="F25" s="170"/>
      <c r="G25" s="170"/>
      <c r="H25" s="170"/>
      <c r="I25" s="170"/>
      <c r="J25" s="170"/>
      <c r="K25" s="173"/>
    </row>
    <row r="26" spans="2:11" ht="14.1" customHeight="1" x14ac:dyDescent="0.15">
      <c r="B26" s="264" t="s">
        <v>19</v>
      </c>
      <c r="C26" s="264"/>
      <c r="D26" s="171"/>
      <c r="E26" s="171"/>
      <c r="F26" s="171"/>
      <c r="G26" s="171"/>
      <c r="H26" s="171"/>
      <c r="I26" s="171"/>
      <c r="J26" s="171"/>
      <c r="K26" s="173"/>
    </row>
    <row r="27" spans="2:11" ht="14.1" customHeight="1" x14ac:dyDescent="0.15">
      <c r="B27" s="264" t="s">
        <v>10</v>
      </c>
      <c r="C27" s="264"/>
      <c r="D27" s="172"/>
      <c r="E27" s="172"/>
      <c r="F27" s="172"/>
      <c r="G27" s="172"/>
      <c r="H27" s="172"/>
      <c r="I27" s="172"/>
      <c r="J27" s="172"/>
      <c r="K27" s="174"/>
    </row>
    <row r="28" spans="2:11" ht="14.1" customHeight="1" x14ac:dyDescent="0.15">
      <c r="B28" s="265" t="s">
        <v>11</v>
      </c>
      <c r="C28" s="265"/>
      <c r="D28" s="171"/>
      <c r="E28" s="171"/>
      <c r="F28" s="171"/>
      <c r="G28" s="171"/>
      <c r="H28" s="171"/>
      <c r="I28" s="171"/>
      <c r="J28" s="171"/>
      <c r="K28" s="173"/>
    </row>
    <row r="29" spans="2:11" ht="14.1" customHeight="1" x14ac:dyDescent="0.15">
      <c r="B29" s="264" t="s">
        <v>12</v>
      </c>
      <c r="C29" s="264"/>
      <c r="D29" s="171"/>
      <c r="E29" s="171"/>
      <c r="F29" s="171"/>
      <c r="G29" s="170"/>
      <c r="H29" s="171"/>
      <c r="I29" s="171"/>
      <c r="J29" s="172"/>
      <c r="K29" s="173"/>
    </row>
    <row r="30" spans="2:11" ht="14.1" customHeight="1" x14ac:dyDescent="0.15">
      <c r="B30" s="270" t="s">
        <v>13</v>
      </c>
      <c r="C30" s="270"/>
      <c r="D30" s="172"/>
      <c r="E30" s="172"/>
      <c r="F30" s="172"/>
      <c r="G30" s="172"/>
      <c r="H30" s="172"/>
      <c r="I30" s="172"/>
      <c r="J30" s="172"/>
      <c r="K30" s="174"/>
    </row>
    <row r="31" spans="2:11" ht="14.1" customHeight="1" x14ac:dyDescent="0.15">
      <c r="B31" s="269" t="s">
        <v>14</v>
      </c>
      <c r="C31" s="269"/>
      <c r="D31" s="172"/>
      <c r="E31" s="172"/>
      <c r="F31" s="172"/>
      <c r="G31" s="172"/>
      <c r="H31" s="172"/>
      <c r="I31" s="172"/>
      <c r="J31" s="172"/>
      <c r="K31" s="174"/>
    </row>
    <row r="32" spans="2:11" ht="14.1" customHeight="1" x14ac:dyDescent="0.15">
      <c r="B32" s="270" t="s">
        <v>15</v>
      </c>
      <c r="C32" s="270"/>
      <c r="D32" s="172"/>
      <c r="E32" s="172"/>
      <c r="F32" s="172"/>
      <c r="G32" s="172"/>
      <c r="H32" s="172"/>
      <c r="I32" s="172"/>
      <c r="J32" s="172"/>
      <c r="K32" s="174"/>
    </row>
    <row r="33" spans="2:13" ht="14.1" customHeight="1" x14ac:dyDescent="0.15">
      <c r="B33" s="264" t="s">
        <v>16</v>
      </c>
      <c r="C33" s="264"/>
      <c r="D33" s="172"/>
      <c r="E33" s="172"/>
      <c r="F33" s="176"/>
      <c r="G33" s="172"/>
      <c r="H33" s="172"/>
      <c r="I33" s="172"/>
      <c r="J33" s="172"/>
      <c r="K33" s="174"/>
    </row>
    <row r="34" spans="2:13" ht="14.1" customHeight="1" x14ac:dyDescent="0.15">
      <c r="B34" s="264" t="s">
        <v>17</v>
      </c>
      <c r="C34" s="264"/>
      <c r="D34" s="172"/>
      <c r="E34" s="172"/>
      <c r="F34" s="172"/>
      <c r="G34" s="172"/>
      <c r="H34" s="172"/>
      <c r="I34" s="172"/>
      <c r="J34" s="172"/>
      <c r="K34" s="174"/>
    </row>
    <row r="35" spans="2:13" ht="14.1" customHeight="1" x14ac:dyDescent="0.15">
      <c r="B35" s="271" t="s">
        <v>18</v>
      </c>
      <c r="C35" s="272"/>
      <c r="D35" s="171"/>
      <c r="E35" s="172"/>
      <c r="F35" s="172"/>
      <c r="G35" s="170"/>
      <c r="H35" s="171"/>
      <c r="I35" s="171"/>
      <c r="J35" s="172"/>
      <c r="K35" s="173"/>
      <c r="L35" s="7"/>
    </row>
    <row r="36" spans="2:13" ht="14.1" customHeight="1" x14ac:dyDescent="0.15">
      <c r="B36" s="264" t="s">
        <v>19</v>
      </c>
      <c r="C36" s="264"/>
      <c r="D36" s="171"/>
      <c r="E36" s="172"/>
      <c r="F36" s="172"/>
      <c r="G36" s="170"/>
      <c r="H36" s="171"/>
      <c r="I36" s="171"/>
      <c r="J36" s="172"/>
      <c r="K36" s="173"/>
    </row>
    <row r="37" spans="2:13" ht="14.1" customHeight="1" x14ac:dyDescent="0.15">
      <c r="B37" s="264" t="s">
        <v>20</v>
      </c>
      <c r="C37" s="264"/>
      <c r="D37" s="176"/>
      <c r="E37" s="172"/>
      <c r="F37" s="172"/>
      <c r="G37" s="170"/>
      <c r="H37" s="171"/>
      <c r="I37" s="172"/>
      <c r="J37" s="172"/>
      <c r="K37" s="173"/>
    </row>
    <row r="38" spans="2:13" ht="14.1" customHeight="1" x14ac:dyDescent="0.15">
      <c r="B38" s="265" t="s">
        <v>12</v>
      </c>
      <c r="C38" s="265"/>
      <c r="D38" s="171"/>
      <c r="E38" s="172"/>
      <c r="F38" s="172"/>
      <c r="G38" s="170"/>
      <c r="H38" s="171"/>
      <c r="I38" s="171"/>
      <c r="J38" s="172"/>
      <c r="K38" s="173"/>
    </row>
    <row r="39" spans="2:13" ht="14.1" customHeight="1" x14ac:dyDescent="0.15">
      <c r="B39" s="264" t="s">
        <v>16</v>
      </c>
      <c r="C39" s="264"/>
      <c r="D39" s="176"/>
      <c r="E39" s="172"/>
      <c r="F39" s="172"/>
      <c r="G39" s="170"/>
      <c r="H39" s="172"/>
      <c r="I39" s="172"/>
      <c r="J39" s="172"/>
      <c r="K39" s="173"/>
    </row>
    <row r="40" spans="2:13" ht="14.1" customHeight="1" x14ac:dyDescent="0.15">
      <c r="B40" s="265" t="s">
        <v>17</v>
      </c>
      <c r="C40" s="265"/>
      <c r="D40" s="170"/>
      <c r="E40" s="172"/>
      <c r="F40" s="172"/>
      <c r="G40" s="170"/>
      <c r="H40" s="170"/>
      <c r="I40" s="172"/>
      <c r="J40" s="172"/>
      <c r="K40" s="173"/>
    </row>
    <row r="41" spans="2:13" ht="14.1" customHeight="1" x14ac:dyDescent="0.15">
      <c r="B41" s="267" t="s">
        <v>21</v>
      </c>
      <c r="C41" s="268"/>
      <c r="D41" s="171"/>
      <c r="E41" s="171"/>
      <c r="F41" s="171"/>
      <c r="G41" s="170"/>
      <c r="H41" s="171"/>
      <c r="I41" s="171"/>
      <c r="J41" s="171"/>
      <c r="K41" s="173"/>
    </row>
    <row r="42" spans="2:13" ht="13.5" customHeight="1" x14ac:dyDescent="0.15">
      <c r="B42" s="266" t="s">
        <v>30</v>
      </c>
      <c r="C42" s="266"/>
      <c r="D42" s="171"/>
      <c r="E42" s="171"/>
      <c r="F42" s="171"/>
      <c r="G42" s="171"/>
      <c r="H42" s="171"/>
      <c r="I42" s="171"/>
      <c r="J42" s="171"/>
      <c r="K42" s="175"/>
      <c r="L42" s="5">
        <v>24543310551</v>
      </c>
      <c r="M42" s="5">
        <f t="shared" ref="M42" si="2">SUM(M25,M35,M41)</f>
        <v>0</v>
      </c>
    </row>
    <row r="43" spans="2:13" ht="3" customHeight="1" x14ac:dyDescent="0.15"/>
    <row r="44" spans="2:13" ht="5.0999999999999996" customHeight="1" x14ac:dyDescent="0.15"/>
  </sheetData>
  <mergeCells count="46">
    <mergeCell ref="B7:C7"/>
    <mergeCell ref="B2:C2"/>
    <mergeCell ref="B3:C3"/>
    <mergeCell ref="B4:C4"/>
    <mergeCell ref="B5:C5"/>
    <mergeCell ref="B6:C6"/>
    <mergeCell ref="B19:C19"/>
    <mergeCell ref="B8:C8"/>
    <mergeCell ref="B9:C9"/>
    <mergeCell ref="B10:C10"/>
    <mergeCell ref="B11:C11"/>
    <mergeCell ref="B12:C12"/>
    <mergeCell ref="B13:C13"/>
    <mergeCell ref="B14:C14"/>
    <mergeCell ref="B15:C15"/>
    <mergeCell ref="B16:C16"/>
    <mergeCell ref="B17:C17"/>
    <mergeCell ref="B18:C18"/>
    <mergeCell ref="B20:C20"/>
    <mergeCell ref="B23:C24"/>
    <mergeCell ref="D23:D24"/>
    <mergeCell ref="E23:E24"/>
    <mergeCell ref="F23:F24"/>
    <mergeCell ref="B32:C32"/>
    <mergeCell ref="H23:H24"/>
    <mergeCell ref="I23:I24"/>
    <mergeCell ref="J23:J24"/>
    <mergeCell ref="K23:K24"/>
    <mergeCell ref="B25:C25"/>
    <mergeCell ref="B26:C26"/>
    <mergeCell ref="G23:G24"/>
    <mergeCell ref="B27:C27"/>
    <mergeCell ref="B28:C28"/>
    <mergeCell ref="B29:C29"/>
    <mergeCell ref="B30:C30"/>
    <mergeCell ref="B31:C31"/>
    <mergeCell ref="B39:C39"/>
    <mergeCell ref="B40:C40"/>
    <mergeCell ref="B41:C41"/>
    <mergeCell ref="B42:C42"/>
    <mergeCell ref="B33:C33"/>
    <mergeCell ref="B34:C34"/>
    <mergeCell ref="B35:C35"/>
    <mergeCell ref="B36:C36"/>
    <mergeCell ref="B37:C37"/>
    <mergeCell ref="B38:C38"/>
  </mergeCells>
  <phoneticPr fontId="2"/>
  <printOptions horizontalCentered="1"/>
  <pageMargins left="0.19685039370078741" right="0.19685039370078741" top="0.39370078740157483" bottom="0.19685039370078741" header="0.31496062992125984" footer="0.31496062992125984"/>
  <pageSetup paperSize="9" scale="90"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85"/>
  <sheetViews>
    <sheetView workbookViewId="0">
      <selection activeCell="C10" sqref="C10"/>
    </sheetView>
  </sheetViews>
  <sheetFormatPr defaultColWidth="8.875" defaultRowHeight="11.25" x14ac:dyDescent="0.15"/>
  <cols>
    <col min="1" max="1" width="44.875" style="61" customWidth="1"/>
    <col min="2" max="29" width="16.125" style="61" customWidth="1"/>
    <col min="30" max="30" width="19.625" style="61" customWidth="1"/>
    <col min="31" max="16384" width="8.875" style="61"/>
  </cols>
  <sheetData>
    <row r="1" spans="1:30" ht="21.75" thickBot="1" x14ac:dyDescent="0.2">
      <c r="A1" s="60" t="s">
        <v>377</v>
      </c>
      <c r="B1" s="35"/>
      <c r="D1" s="35"/>
      <c r="F1" s="35"/>
      <c r="P1" s="62" t="s">
        <v>658</v>
      </c>
      <c r="AD1" s="62" t="s">
        <v>658</v>
      </c>
    </row>
    <row r="2" spans="1:30" ht="20.100000000000001" customHeight="1" thickBot="1" x14ac:dyDescent="0.2">
      <c r="A2" s="53" t="s">
        <v>373</v>
      </c>
      <c r="B2" s="50" t="s">
        <v>114</v>
      </c>
      <c r="C2" s="51" t="s">
        <v>344</v>
      </c>
      <c r="D2" s="51" t="s">
        <v>345</v>
      </c>
      <c r="E2" s="51" t="s">
        <v>346</v>
      </c>
      <c r="F2" s="51" t="s">
        <v>347</v>
      </c>
      <c r="G2" s="51" t="s">
        <v>348</v>
      </c>
      <c r="H2" s="51" t="s">
        <v>349</v>
      </c>
      <c r="I2" s="51" t="s">
        <v>350</v>
      </c>
      <c r="J2" s="51" t="s">
        <v>351</v>
      </c>
      <c r="K2" s="51" t="s">
        <v>352</v>
      </c>
      <c r="L2" s="51" t="s">
        <v>353</v>
      </c>
      <c r="M2" s="51" t="s">
        <v>354</v>
      </c>
      <c r="N2" s="51" t="s">
        <v>355</v>
      </c>
      <c r="O2" s="51" t="s">
        <v>356</v>
      </c>
      <c r="P2" s="51" t="s">
        <v>357</v>
      </c>
      <c r="Q2" s="51" t="s">
        <v>358</v>
      </c>
      <c r="R2" s="51" t="s">
        <v>359</v>
      </c>
      <c r="S2" s="51" t="s">
        <v>360</v>
      </c>
      <c r="T2" s="51" t="s">
        <v>361</v>
      </c>
      <c r="U2" s="51" t="s">
        <v>362</v>
      </c>
      <c r="V2" s="51" t="s">
        <v>363</v>
      </c>
      <c r="W2" s="51" t="s">
        <v>364</v>
      </c>
      <c r="X2" s="51" t="s">
        <v>365</v>
      </c>
      <c r="Y2" s="51" t="s">
        <v>366</v>
      </c>
      <c r="Z2" s="51" t="s">
        <v>593</v>
      </c>
      <c r="AA2" s="51" t="s">
        <v>367</v>
      </c>
      <c r="AB2" s="51" t="s">
        <v>368</v>
      </c>
      <c r="AC2" s="51" t="s">
        <v>369</v>
      </c>
      <c r="AD2" s="52" t="s">
        <v>370</v>
      </c>
    </row>
    <row r="3" spans="1:30" ht="12" x14ac:dyDescent="0.15">
      <c r="A3" s="63" t="s">
        <v>138</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6"/>
    </row>
    <row r="4" spans="1:30" ht="17.25" customHeight="1" x14ac:dyDescent="0.15">
      <c r="A4" s="64" t="s">
        <v>140</v>
      </c>
      <c r="B4" s="167">
        <v>12338703</v>
      </c>
      <c r="C4" s="167">
        <v>12338703</v>
      </c>
      <c r="D4" s="167" t="s">
        <v>129</v>
      </c>
      <c r="E4" s="167">
        <v>12338703</v>
      </c>
      <c r="F4" s="167">
        <v>48342</v>
      </c>
      <c r="G4" s="167">
        <v>1088</v>
      </c>
      <c r="H4" s="167">
        <v>3811</v>
      </c>
      <c r="I4" s="167" t="s">
        <v>129</v>
      </c>
      <c r="J4" s="167">
        <v>1268365</v>
      </c>
      <c r="K4" s="167">
        <v>2230491</v>
      </c>
      <c r="L4" s="167">
        <v>10233929</v>
      </c>
      <c r="M4" s="167">
        <v>26124728</v>
      </c>
      <c r="N4" s="167" t="s">
        <v>129</v>
      </c>
      <c r="O4" s="167">
        <v>-718170</v>
      </c>
      <c r="P4" s="167">
        <v>25406558</v>
      </c>
      <c r="Q4" s="167">
        <v>420</v>
      </c>
      <c r="R4" s="167">
        <v>74997</v>
      </c>
      <c r="S4" s="167" t="s">
        <v>129</v>
      </c>
      <c r="T4" s="167">
        <v>242882</v>
      </c>
      <c r="U4" s="167">
        <v>181784</v>
      </c>
      <c r="V4" s="167">
        <v>17982</v>
      </c>
      <c r="W4" s="167">
        <v>58977</v>
      </c>
      <c r="X4" s="167">
        <v>130862</v>
      </c>
      <c r="Y4" s="167">
        <v>750342</v>
      </c>
      <c r="Z4" s="167">
        <v>97538</v>
      </c>
      <c r="AA4" s="167">
        <v>26962342</v>
      </c>
      <c r="AB4" s="167" t="s">
        <v>129</v>
      </c>
      <c r="AC4" s="167">
        <v>-153301</v>
      </c>
      <c r="AD4" s="187">
        <v>26809041</v>
      </c>
    </row>
    <row r="5" spans="1:30" ht="17.25" customHeight="1" x14ac:dyDescent="0.15">
      <c r="A5" s="64" t="s">
        <v>142</v>
      </c>
      <c r="B5" s="167">
        <v>9664338</v>
      </c>
      <c r="C5" s="167">
        <v>9664338</v>
      </c>
      <c r="D5" s="167" t="s">
        <v>129</v>
      </c>
      <c r="E5" s="167">
        <v>9664338</v>
      </c>
      <c r="F5" s="167" t="s">
        <v>129</v>
      </c>
      <c r="G5" s="167" t="s">
        <v>129</v>
      </c>
      <c r="H5" s="167">
        <v>0</v>
      </c>
      <c r="I5" s="167" t="s">
        <v>129</v>
      </c>
      <c r="J5" s="167">
        <v>1267490</v>
      </c>
      <c r="K5" s="167">
        <v>2221049</v>
      </c>
      <c r="L5" s="167">
        <v>9867624</v>
      </c>
      <c r="M5" s="167">
        <v>23020502</v>
      </c>
      <c r="N5" s="167" t="s">
        <v>129</v>
      </c>
      <c r="O5" s="167" t="s">
        <v>129</v>
      </c>
      <c r="P5" s="167">
        <v>23020502</v>
      </c>
      <c r="Q5" s="167" t="s">
        <v>129</v>
      </c>
      <c r="R5" s="167" t="s">
        <v>129</v>
      </c>
      <c r="S5" s="167" t="s">
        <v>129</v>
      </c>
      <c r="T5" s="167">
        <v>242882</v>
      </c>
      <c r="U5" s="167">
        <v>178440</v>
      </c>
      <c r="V5" s="167">
        <v>17982</v>
      </c>
      <c r="W5" s="167" t="s">
        <v>129</v>
      </c>
      <c r="X5" s="167">
        <v>79836</v>
      </c>
      <c r="Y5" s="167">
        <v>529458</v>
      </c>
      <c r="Z5" s="167">
        <v>46465</v>
      </c>
      <c r="AA5" s="167">
        <v>24115565</v>
      </c>
      <c r="AB5" s="167" t="s">
        <v>129</v>
      </c>
      <c r="AC5" s="167" t="s">
        <v>129</v>
      </c>
      <c r="AD5" s="187">
        <v>24115565</v>
      </c>
    </row>
    <row r="6" spans="1:30" ht="17.25" customHeight="1" x14ac:dyDescent="0.15">
      <c r="A6" s="64" t="s">
        <v>144</v>
      </c>
      <c r="B6" s="167">
        <v>8085865</v>
      </c>
      <c r="C6" s="167">
        <v>8085865</v>
      </c>
      <c r="D6" s="167" t="s">
        <v>129</v>
      </c>
      <c r="E6" s="167">
        <v>8085865</v>
      </c>
      <c r="F6" s="167" t="s">
        <v>129</v>
      </c>
      <c r="G6" s="167" t="s">
        <v>129</v>
      </c>
      <c r="H6" s="167" t="s">
        <v>129</v>
      </c>
      <c r="I6" s="167" t="s">
        <v>129</v>
      </c>
      <c r="J6" s="167">
        <v>1091403</v>
      </c>
      <c r="K6" s="167" t="s">
        <v>129</v>
      </c>
      <c r="L6" s="167" t="s">
        <v>129</v>
      </c>
      <c r="M6" s="167">
        <v>9177268</v>
      </c>
      <c r="N6" s="167" t="s">
        <v>129</v>
      </c>
      <c r="O6" s="167" t="s">
        <v>129</v>
      </c>
      <c r="P6" s="167">
        <v>9177268</v>
      </c>
      <c r="Q6" s="167" t="s">
        <v>129</v>
      </c>
      <c r="R6" s="167" t="s">
        <v>129</v>
      </c>
      <c r="S6" s="167" t="s">
        <v>129</v>
      </c>
      <c r="T6" s="167">
        <v>242543</v>
      </c>
      <c r="U6" s="167">
        <v>168974</v>
      </c>
      <c r="V6" s="167">
        <v>17877</v>
      </c>
      <c r="W6" s="167" t="s">
        <v>129</v>
      </c>
      <c r="X6" s="167">
        <v>79836</v>
      </c>
      <c r="Y6" s="167" t="s">
        <v>129</v>
      </c>
      <c r="Z6" s="167">
        <v>853</v>
      </c>
      <c r="AA6" s="167">
        <v>9687351</v>
      </c>
      <c r="AB6" s="167" t="s">
        <v>129</v>
      </c>
      <c r="AC6" s="167" t="s">
        <v>129</v>
      </c>
      <c r="AD6" s="187">
        <v>9687351</v>
      </c>
    </row>
    <row r="7" spans="1:30" ht="17.25" customHeight="1" x14ac:dyDescent="0.15">
      <c r="A7" s="64" t="s">
        <v>146</v>
      </c>
      <c r="B7" s="167">
        <v>2331014</v>
      </c>
      <c r="C7" s="167">
        <v>2331014</v>
      </c>
      <c r="D7" s="167" t="s">
        <v>129</v>
      </c>
      <c r="E7" s="167">
        <v>2331014</v>
      </c>
      <c r="F7" s="167" t="s">
        <v>129</v>
      </c>
      <c r="G7" s="167" t="s">
        <v>129</v>
      </c>
      <c r="H7" s="167" t="s">
        <v>129</v>
      </c>
      <c r="I7" s="167" t="s">
        <v>129</v>
      </c>
      <c r="J7" s="167">
        <v>178580</v>
      </c>
      <c r="K7" s="167" t="s">
        <v>129</v>
      </c>
      <c r="L7" s="167" t="s">
        <v>129</v>
      </c>
      <c r="M7" s="167">
        <v>2509594</v>
      </c>
      <c r="N7" s="167" t="s">
        <v>129</v>
      </c>
      <c r="O7" s="167" t="s">
        <v>129</v>
      </c>
      <c r="P7" s="167">
        <v>2509594</v>
      </c>
      <c r="Q7" s="167" t="s">
        <v>129</v>
      </c>
      <c r="R7" s="167" t="s">
        <v>129</v>
      </c>
      <c r="S7" s="167" t="s">
        <v>129</v>
      </c>
      <c r="T7" s="167">
        <v>21425</v>
      </c>
      <c r="U7" s="167">
        <v>19916</v>
      </c>
      <c r="V7" s="167">
        <v>3548</v>
      </c>
      <c r="W7" s="167" t="s">
        <v>129</v>
      </c>
      <c r="X7" s="167" t="s">
        <v>129</v>
      </c>
      <c r="Y7" s="167" t="s">
        <v>129</v>
      </c>
      <c r="Z7" s="167" t="s">
        <v>129</v>
      </c>
      <c r="AA7" s="167">
        <v>2554483</v>
      </c>
      <c r="AB7" s="167" t="s">
        <v>129</v>
      </c>
      <c r="AC7" s="167" t="s">
        <v>129</v>
      </c>
      <c r="AD7" s="187">
        <v>2554483</v>
      </c>
    </row>
    <row r="8" spans="1:30" ht="17.25" customHeight="1" x14ac:dyDescent="0.15">
      <c r="A8" s="64" t="s">
        <v>148</v>
      </c>
      <c r="B8" s="167" t="s">
        <v>129</v>
      </c>
      <c r="C8" s="167" t="s">
        <v>129</v>
      </c>
      <c r="D8" s="167" t="s">
        <v>129</v>
      </c>
      <c r="E8" s="167" t="s">
        <v>129</v>
      </c>
      <c r="F8" s="167" t="s">
        <v>129</v>
      </c>
      <c r="G8" s="167" t="s">
        <v>129</v>
      </c>
      <c r="H8" s="167" t="s">
        <v>129</v>
      </c>
      <c r="I8" s="167" t="s">
        <v>129</v>
      </c>
      <c r="J8" s="167" t="s">
        <v>129</v>
      </c>
      <c r="K8" s="167" t="s">
        <v>129</v>
      </c>
      <c r="L8" s="167" t="s">
        <v>129</v>
      </c>
      <c r="M8" s="167" t="s">
        <v>129</v>
      </c>
      <c r="N8" s="167" t="s">
        <v>129</v>
      </c>
      <c r="O8" s="167" t="s">
        <v>129</v>
      </c>
      <c r="P8" s="167" t="s">
        <v>129</v>
      </c>
      <c r="Q8" s="167" t="s">
        <v>129</v>
      </c>
      <c r="R8" s="167" t="s">
        <v>129</v>
      </c>
      <c r="S8" s="167" t="s">
        <v>129</v>
      </c>
      <c r="T8" s="167" t="s">
        <v>129</v>
      </c>
      <c r="U8" s="167" t="s">
        <v>129</v>
      </c>
      <c r="V8" s="167" t="s">
        <v>129</v>
      </c>
      <c r="W8" s="167" t="s">
        <v>129</v>
      </c>
      <c r="X8" s="167" t="s">
        <v>129</v>
      </c>
      <c r="Y8" s="167" t="s">
        <v>129</v>
      </c>
      <c r="Z8" s="167" t="s">
        <v>129</v>
      </c>
      <c r="AA8" s="167" t="s">
        <v>129</v>
      </c>
      <c r="AB8" s="167" t="s">
        <v>129</v>
      </c>
      <c r="AC8" s="167" t="s">
        <v>129</v>
      </c>
      <c r="AD8" s="187" t="s">
        <v>129</v>
      </c>
    </row>
    <row r="9" spans="1:30" ht="17.25" customHeight="1" x14ac:dyDescent="0.15">
      <c r="A9" s="64" t="s">
        <v>150</v>
      </c>
      <c r="B9" s="167">
        <v>18757417</v>
      </c>
      <c r="C9" s="167">
        <v>18757417</v>
      </c>
      <c r="D9" s="167" t="s">
        <v>129</v>
      </c>
      <c r="E9" s="167">
        <v>18757417</v>
      </c>
      <c r="F9" s="167" t="s">
        <v>129</v>
      </c>
      <c r="G9" s="167" t="s">
        <v>129</v>
      </c>
      <c r="H9" s="167" t="s">
        <v>129</v>
      </c>
      <c r="I9" s="167" t="s">
        <v>129</v>
      </c>
      <c r="J9" s="167">
        <v>1740286</v>
      </c>
      <c r="K9" s="167" t="s">
        <v>129</v>
      </c>
      <c r="L9" s="167" t="s">
        <v>129</v>
      </c>
      <c r="M9" s="167">
        <v>20497704</v>
      </c>
      <c r="N9" s="167" t="s">
        <v>129</v>
      </c>
      <c r="O9" s="167" t="s">
        <v>129</v>
      </c>
      <c r="P9" s="167">
        <v>20497704</v>
      </c>
      <c r="Q9" s="167" t="s">
        <v>129</v>
      </c>
      <c r="R9" s="167" t="s">
        <v>129</v>
      </c>
      <c r="S9" s="167" t="s">
        <v>129</v>
      </c>
      <c r="T9" s="167">
        <v>1134743</v>
      </c>
      <c r="U9" s="167">
        <v>211027</v>
      </c>
      <c r="V9" s="167">
        <v>50513</v>
      </c>
      <c r="W9" s="167" t="s">
        <v>129</v>
      </c>
      <c r="X9" s="167">
        <v>131233</v>
      </c>
      <c r="Y9" s="167" t="s">
        <v>129</v>
      </c>
      <c r="Z9" s="167">
        <v>223778</v>
      </c>
      <c r="AA9" s="167">
        <v>22248998</v>
      </c>
      <c r="AB9" s="167" t="s">
        <v>129</v>
      </c>
      <c r="AC9" s="167" t="s">
        <v>129</v>
      </c>
      <c r="AD9" s="187">
        <v>22248998</v>
      </c>
    </row>
    <row r="10" spans="1:30" ht="17.25" customHeight="1" x14ac:dyDescent="0.15">
      <c r="A10" s="64" t="s">
        <v>152</v>
      </c>
      <c r="B10" s="167">
        <v>-13200440</v>
      </c>
      <c r="C10" s="167">
        <v>-13200440</v>
      </c>
      <c r="D10" s="167" t="s">
        <v>129</v>
      </c>
      <c r="E10" s="167">
        <v>-13200440</v>
      </c>
      <c r="F10" s="167" t="s">
        <v>129</v>
      </c>
      <c r="G10" s="167" t="s">
        <v>129</v>
      </c>
      <c r="H10" s="167" t="s">
        <v>129</v>
      </c>
      <c r="I10" s="167" t="s">
        <v>129</v>
      </c>
      <c r="J10" s="167">
        <v>-1110218</v>
      </c>
      <c r="K10" s="167" t="s">
        <v>129</v>
      </c>
      <c r="L10" s="167" t="s">
        <v>129</v>
      </c>
      <c r="M10" s="167">
        <v>-14310658</v>
      </c>
      <c r="N10" s="167" t="s">
        <v>129</v>
      </c>
      <c r="O10" s="167" t="s">
        <v>129</v>
      </c>
      <c r="P10" s="167">
        <v>-14310658</v>
      </c>
      <c r="Q10" s="167" t="s">
        <v>129</v>
      </c>
      <c r="R10" s="167" t="s">
        <v>129</v>
      </c>
      <c r="S10" s="167" t="s">
        <v>129</v>
      </c>
      <c r="T10" s="167">
        <v>-914396</v>
      </c>
      <c r="U10" s="167">
        <v>-126116</v>
      </c>
      <c r="V10" s="167">
        <v>-36184</v>
      </c>
      <c r="W10" s="167" t="s">
        <v>129</v>
      </c>
      <c r="X10" s="167">
        <v>-51397</v>
      </c>
      <c r="Y10" s="167" t="s">
        <v>129</v>
      </c>
      <c r="Z10" s="167">
        <v>-222925</v>
      </c>
      <c r="AA10" s="167">
        <v>-15661676</v>
      </c>
      <c r="AB10" s="167" t="s">
        <v>129</v>
      </c>
      <c r="AC10" s="167" t="s">
        <v>129</v>
      </c>
      <c r="AD10" s="187">
        <v>-15661676</v>
      </c>
    </row>
    <row r="11" spans="1:30" ht="17.25" customHeight="1" x14ac:dyDescent="0.15">
      <c r="A11" s="64" t="s">
        <v>154</v>
      </c>
      <c r="B11" s="167">
        <v>463530</v>
      </c>
      <c r="C11" s="167">
        <v>463530</v>
      </c>
      <c r="D11" s="167" t="s">
        <v>129</v>
      </c>
      <c r="E11" s="167">
        <v>463530</v>
      </c>
      <c r="F11" s="167" t="s">
        <v>129</v>
      </c>
      <c r="G11" s="167" t="s">
        <v>129</v>
      </c>
      <c r="H11" s="167" t="s">
        <v>129</v>
      </c>
      <c r="I11" s="167" t="s">
        <v>129</v>
      </c>
      <c r="J11" s="167">
        <v>1654152</v>
      </c>
      <c r="K11" s="167" t="s">
        <v>129</v>
      </c>
      <c r="L11" s="167" t="s">
        <v>129</v>
      </c>
      <c r="M11" s="167">
        <v>2117682</v>
      </c>
      <c r="N11" s="167" t="s">
        <v>129</v>
      </c>
      <c r="O11" s="167" t="s">
        <v>129</v>
      </c>
      <c r="P11" s="167">
        <v>2117682</v>
      </c>
      <c r="Q11" s="167" t="s">
        <v>129</v>
      </c>
      <c r="R11" s="167" t="s">
        <v>129</v>
      </c>
      <c r="S11" s="167" t="s">
        <v>129</v>
      </c>
      <c r="T11" s="167">
        <v>1900</v>
      </c>
      <c r="U11" s="167">
        <v>2177</v>
      </c>
      <c r="V11" s="167">
        <v>737</v>
      </c>
      <c r="W11" s="167" t="s">
        <v>129</v>
      </c>
      <c r="X11" s="167" t="s">
        <v>129</v>
      </c>
      <c r="Y11" s="167" t="s">
        <v>129</v>
      </c>
      <c r="Z11" s="167" t="s">
        <v>129</v>
      </c>
      <c r="AA11" s="167">
        <v>2122497</v>
      </c>
      <c r="AB11" s="167" t="s">
        <v>129</v>
      </c>
      <c r="AC11" s="167" t="s">
        <v>129</v>
      </c>
      <c r="AD11" s="187">
        <v>2122497</v>
      </c>
    </row>
    <row r="12" spans="1:30" ht="17.25" customHeight="1" x14ac:dyDescent="0.15">
      <c r="A12" s="64" t="s">
        <v>156</v>
      </c>
      <c r="B12" s="167">
        <v>-303276</v>
      </c>
      <c r="C12" s="167">
        <v>-303276</v>
      </c>
      <c r="D12" s="167" t="s">
        <v>129</v>
      </c>
      <c r="E12" s="167">
        <v>-303276</v>
      </c>
      <c r="F12" s="167" t="s">
        <v>129</v>
      </c>
      <c r="G12" s="167" t="s">
        <v>129</v>
      </c>
      <c r="H12" s="167" t="s">
        <v>129</v>
      </c>
      <c r="I12" s="167" t="s">
        <v>129</v>
      </c>
      <c r="J12" s="167">
        <v>-1371398</v>
      </c>
      <c r="K12" s="167" t="s">
        <v>129</v>
      </c>
      <c r="L12" s="167" t="s">
        <v>129</v>
      </c>
      <c r="M12" s="167">
        <v>-1674674</v>
      </c>
      <c r="N12" s="167" t="s">
        <v>129</v>
      </c>
      <c r="O12" s="167" t="s">
        <v>129</v>
      </c>
      <c r="P12" s="167">
        <v>-1674674</v>
      </c>
      <c r="Q12" s="167" t="s">
        <v>129</v>
      </c>
      <c r="R12" s="167" t="s">
        <v>129</v>
      </c>
      <c r="S12" s="167" t="s">
        <v>129</v>
      </c>
      <c r="T12" s="167">
        <v>-1779</v>
      </c>
      <c r="U12" s="167">
        <v>-914</v>
      </c>
      <c r="V12" s="167">
        <v>-737</v>
      </c>
      <c r="W12" s="167" t="s">
        <v>129</v>
      </c>
      <c r="X12" s="167" t="s">
        <v>129</v>
      </c>
      <c r="Y12" s="167" t="s">
        <v>129</v>
      </c>
      <c r="Z12" s="167" t="s">
        <v>129</v>
      </c>
      <c r="AA12" s="167">
        <v>-1678104</v>
      </c>
      <c r="AB12" s="167" t="s">
        <v>129</v>
      </c>
      <c r="AC12" s="167" t="s">
        <v>129</v>
      </c>
      <c r="AD12" s="187">
        <v>-1678104</v>
      </c>
    </row>
    <row r="13" spans="1:30" ht="17.25" customHeight="1" x14ac:dyDescent="0.15">
      <c r="A13" s="64" t="s">
        <v>158</v>
      </c>
      <c r="B13" s="167" t="s">
        <v>129</v>
      </c>
      <c r="C13" s="167" t="s">
        <v>129</v>
      </c>
      <c r="D13" s="167" t="s">
        <v>129</v>
      </c>
      <c r="E13" s="167" t="s">
        <v>129</v>
      </c>
      <c r="F13" s="167" t="s">
        <v>129</v>
      </c>
      <c r="G13" s="167" t="s">
        <v>129</v>
      </c>
      <c r="H13" s="167" t="s">
        <v>129</v>
      </c>
      <c r="I13" s="167" t="s">
        <v>129</v>
      </c>
      <c r="J13" s="167" t="s">
        <v>129</v>
      </c>
      <c r="K13" s="167" t="s">
        <v>129</v>
      </c>
      <c r="L13" s="167" t="s">
        <v>129</v>
      </c>
      <c r="M13" s="167" t="s">
        <v>129</v>
      </c>
      <c r="N13" s="167" t="s">
        <v>129</v>
      </c>
      <c r="O13" s="167" t="s">
        <v>129</v>
      </c>
      <c r="P13" s="167" t="s">
        <v>129</v>
      </c>
      <c r="Q13" s="167" t="s">
        <v>129</v>
      </c>
      <c r="R13" s="167" t="s">
        <v>129</v>
      </c>
      <c r="S13" s="167" t="s">
        <v>129</v>
      </c>
      <c r="T13" s="167" t="s">
        <v>129</v>
      </c>
      <c r="U13" s="167">
        <v>131</v>
      </c>
      <c r="V13" s="167" t="s">
        <v>129</v>
      </c>
      <c r="W13" s="167" t="s">
        <v>129</v>
      </c>
      <c r="X13" s="167" t="s">
        <v>129</v>
      </c>
      <c r="Y13" s="167" t="s">
        <v>129</v>
      </c>
      <c r="Z13" s="167" t="s">
        <v>129</v>
      </c>
      <c r="AA13" s="167">
        <v>131</v>
      </c>
      <c r="AB13" s="167" t="s">
        <v>129</v>
      </c>
      <c r="AC13" s="167" t="s">
        <v>129</v>
      </c>
      <c r="AD13" s="187">
        <v>131</v>
      </c>
    </row>
    <row r="14" spans="1:30" ht="17.25" customHeight="1" x14ac:dyDescent="0.15">
      <c r="A14" s="64" t="s">
        <v>160</v>
      </c>
      <c r="B14" s="167" t="s">
        <v>129</v>
      </c>
      <c r="C14" s="167" t="s">
        <v>129</v>
      </c>
      <c r="D14" s="167" t="s">
        <v>129</v>
      </c>
      <c r="E14" s="167" t="s">
        <v>129</v>
      </c>
      <c r="F14" s="167" t="s">
        <v>129</v>
      </c>
      <c r="G14" s="167" t="s">
        <v>129</v>
      </c>
      <c r="H14" s="167" t="s">
        <v>129</v>
      </c>
      <c r="I14" s="167" t="s">
        <v>129</v>
      </c>
      <c r="J14" s="167" t="s">
        <v>129</v>
      </c>
      <c r="K14" s="167" t="s">
        <v>129</v>
      </c>
      <c r="L14" s="167" t="s">
        <v>129</v>
      </c>
      <c r="M14" s="167" t="s">
        <v>129</v>
      </c>
      <c r="N14" s="167" t="s">
        <v>129</v>
      </c>
      <c r="O14" s="167" t="s">
        <v>129</v>
      </c>
      <c r="P14" s="167" t="s">
        <v>129</v>
      </c>
      <c r="Q14" s="167" t="s">
        <v>129</v>
      </c>
      <c r="R14" s="167" t="s">
        <v>129</v>
      </c>
      <c r="S14" s="167" t="s">
        <v>129</v>
      </c>
      <c r="T14" s="167" t="s">
        <v>129</v>
      </c>
      <c r="U14" s="167">
        <v>-131</v>
      </c>
      <c r="V14" s="167" t="s">
        <v>129</v>
      </c>
      <c r="W14" s="167" t="s">
        <v>129</v>
      </c>
      <c r="X14" s="167" t="s">
        <v>129</v>
      </c>
      <c r="Y14" s="167" t="s">
        <v>129</v>
      </c>
      <c r="Z14" s="167" t="s">
        <v>129</v>
      </c>
      <c r="AA14" s="167">
        <v>-131</v>
      </c>
      <c r="AB14" s="167" t="s">
        <v>129</v>
      </c>
      <c r="AC14" s="167" t="s">
        <v>129</v>
      </c>
      <c r="AD14" s="187">
        <v>-131</v>
      </c>
    </row>
    <row r="15" spans="1:30" ht="17.25" customHeight="1" x14ac:dyDescent="0.15">
      <c r="A15" s="64" t="s">
        <v>162</v>
      </c>
      <c r="B15" s="167" t="s">
        <v>129</v>
      </c>
      <c r="C15" s="167" t="s">
        <v>129</v>
      </c>
      <c r="D15" s="167" t="s">
        <v>129</v>
      </c>
      <c r="E15" s="167" t="s">
        <v>129</v>
      </c>
      <c r="F15" s="167" t="s">
        <v>129</v>
      </c>
      <c r="G15" s="167" t="s">
        <v>129</v>
      </c>
      <c r="H15" s="167" t="s">
        <v>129</v>
      </c>
      <c r="I15" s="167" t="s">
        <v>129</v>
      </c>
      <c r="J15" s="167" t="s">
        <v>129</v>
      </c>
      <c r="K15" s="167" t="s">
        <v>129</v>
      </c>
      <c r="L15" s="167" t="s">
        <v>129</v>
      </c>
      <c r="M15" s="167" t="s">
        <v>129</v>
      </c>
      <c r="N15" s="167" t="s">
        <v>129</v>
      </c>
      <c r="O15" s="167" t="s">
        <v>129</v>
      </c>
      <c r="P15" s="167" t="s">
        <v>129</v>
      </c>
      <c r="Q15" s="167" t="s">
        <v>129</v>
      </c>
      <c r="R15" s="167" t="s">
        <v>129</v>
      </c>
      <c r="S15" s="167" t="s">
        <v>129</v>
      </c>
      <c r="T15" s="167" t="s">
        <v>129</v>
      </c>
      <c r="U15" s="167" t="s">
        <v>129</v>
      </c>
      <c r="V15" s="167" t="s">
        <v>129</v>
      </c>
      <c r="W15" s="167" t="s">
        <v>129</v>
      </c>
      <c r="X15" s="167" t="s">
        <v>129</v>
      </c>
      <c r="Y15" s="167" t="s">
        <v>129</v>
      </c>
      <c r="Z15" s="167" t="s">
        <v>129</v>
      </c>
      <c r="AA15" s="167" t="s">
        <v>129</v>
      </c>
      <c r="AB15" s="167" t="s">
        <v>129</v>
      </c>
      <c r="AC15" s="167" t="s">
        <v>129</v>
      </c>
      <c r="AD15" s="187" t="s">
        <v>129</v>
      </c>
    </row>
    <row r="16" spans="1:30" ht="17.25" customHeight="1" x14ac:dyDescent="0.15">
      <c r="A16" s="64" t="s">
        <v>164</v>
      </c>
      <c r="B16" s="167" t="s">
        <v>129</v>
      </c>
      <c r="C16" s="167" t="s">
        <v>129</v>
      </c>
      <c r="D16" s="167" t="s">
        <v>129</v>
      </c>
      <c r="E16" s="167" t="s">
        <v>129</v>
      </c>
      <c r="F16" s="167" t="s">
        <v>129</v>
      </c>
      <c r="G16" s="167" t="s">
        <v>129</v>
      </c>
      <c r="H16" s="167" t="s">
        <v>129</v>
      </c>
      <c r="I16" s="167" t="s">
        <v>129</v>
      </c>
      <c r="J16" s="167" t="s">
        <v>129</v>
      </c>
      <c r="K16" s="167" t="s">
        <v>129</v>
      </c>
      <c r="L16" s="167" t="s">
        <v>129</v>
      </c>
      <c r="M16" s="167" t="s">
        <v>129</v>
      </c>
      <c r="N16" s="167" t="s">
        <v>129</v>
      </c>
      <c r="O16" s="167" t="s">
        <v>129</v>
      </c>
      <c r="P16" s="167" t="s">
        <v>129</v>
      </c>
      <c r="Q16" s="167" t="s">
        <v>129</v>
      </c>
      <c r="R16" s="167" t="s">
        <v>129</v>
      </c>
      <c r="S16" s="167" t="s">
        <v>129</v>
      </c>
      <c r="T16" s="167" t="s">
        <v>129</v>
      </c>
      <c r="U16" s="167" t="s">
        <v>129</v>
      </c>
      <c r="V16" s="167" t="s">
        <v>129</v>
      </c>
      <c r="W16" s="167" t="s">
        <v>129</v>
      </c>
      <c r="X16" s="167" t="s">
        <v>129</v>
      </c>
      <c r="Y16" s="167" t="s">
        <v>129</v>
      </c>
      <c r="Z16" s="167" t="s">
        <v>129</v>
      </c>
      <c r="AA16" s="167" t="s">
        <v>129</v>
      </c>
      <c r="AB16" s="167" t="s">
        <v>129</v>
      </c>
      <c r="AC16" s="167" t="s">
        <v>129</v>
      </c>
      <c r="AD16" s="187" t="s">
        <v>129</v>
      </c>
    </row>
    <row r="17" spans="1:30" ht="17.25" customHeight="1" x14ac:dyDescent="0.15">
      <c r="A17" s="64" t="s">
        <v>166</v>
      </c>
      <c r="B17" s="167" t="s">
        <v>129</v>
      </c>
      <c r="C17" s="167" t="s">
        <v>129</v>
      </c>
      <c r="D17" s="167" t="s">
        <v>129</v>
      </c>
      <c r="E17" s="167" t="s">
        <v>129</v>
      </c>
      <c r="F17" s="167" t="s">
        <v>129</v>
      </c>
      <c r="G17" s="167" t="s">
        <v>129</v>
      </c>
      <c r="H17" s="167" t="s">
        <v>129</v>
      </c>
      <c r="I17" s="167" t="s">
        <v>129</v>
      </c>
      <c r="J17" s="167" t="s">
        <v>129</v>
      </c>
      <c r="K17" s="167" t="s">
        <v>129</v>
      </c>
      <c r="L17" s="167" t="s">
        <v>129</v>
      </c>
      <c r="M17" s="167" t="s">
        <v>129</v>
      </c>
      <c r="N17" s="167" t="s">
        <v>129</v>
      </c>
      <c r="O17" s="167" t="s">
        <v>129</v>
      </c>
      <c r="P17" s="167" t="s">
        <v>129</v>
      </c>
      <c r="Q17" s="167" t="s">
        <v>129</v>
      </c>
      <c r="R17" s="167" t="s">
        <v>129</v>
      </c>
      <c r="S17" s="167" t="s">
        <v>129</v>
      </c>
      <c r="T17" s="167" t="s">
        <v>129</v>
      </c>
      <c r="U17" s="167" t="s">
        <v>129</v>
      </c>
      <c r="V17" s="167" t="s">
        <v>129</v>
      </c>
      <c r="W17" s="167" t="s">
        <v>129</v>
      </c>
      <c r="X17" s="167" t="s">
        <v>129</v>
      </c>
      <c r="Y17" s="167" t="s">
        <v>129</v>
      </c>
      <c r="Z17" s="167" t="s">
        <v>129</v>
      </c>
      <c r="AA17" s="167" t="s">
        <v>129</v>
      </c>
      <c r="AB17" s="167" t="s">
        <v>129</v>
      </c>
      <c r="AC17" s="167" t="s">
        <v>129</v>
      </c>
      <c r="AD17" s="187" t="s">
        <v>129</v>
      </c>
    </row>
    <row r="18" spans="1:30" ht="17.25" customHeight="1" x14ac:dyDescent="0.15">
      <c r="A18" s="64" t="s">
        <v>168</v>
      </c>
      <c r="B18" s="167" t="s">
        <v>129</v>
      </c>
      <c r="C18" s="167" t="s">
        <v>129</v>
      </c>
      <c r="D18" s="167" t="s">
        <v>129</v>
      </c>
      <c r="E18" s="167" t="s">
        <v>129</v>
      </c>
      <c r="F18" s="167" t="s">
        <v>129</v>
      </c>
      <c r="G18" s="167" t="s">
        <v>129</v>
      </c>
      <c r="H18" s="167" t="s">
        <v>129</v>
      </c>
      <c r="I18" s="167" t="s">
        <v>129</v>
      </c>
      <c r="J18" s="167" t="s">
        <v>129</v>
      </c>
      <c r="K18" s="167" t="s">
        <v>129</v>
      </c>
      <c r="L18" s="167" t="s">
        <v>129</v>
      </c>
      <c r="M18" s="167" t="s">
        <v>129</v>
      </c>
      <c r="N18" s="167" t="s">
        <v>129</v>
      </c>
      <c r="O18" s="167" t="s">
        <v>129</v>
      </c>
      <c r="P18" s="167" t="s">
        <v>129</v>
      </c>
      <c r="Q18" s="167" t="s">
        <v>129</v>
      </c>
      <c r="R18" s="167" t="s">
        <v>129</v>
      </c>
      <c r="S18" s="167" t="s">
        <v>129</v>
      </c>
      <c r="T18" s="167" t="s">
        <v>129</v>
      </c>
      <c r="U18" s="167" t="s">
        <v>129</v>
      </c>
      <c r="V18" s="167" t="s">
        <v>129</v>
      </c>
      <c r="W18" s="167" t="s">
        <v>129</v>
      </c>
      <c r="X18" s="167" t="s">
        <v>129</v>
      </c>
      <c r="Y18" s="167" t="s">
        <v>129</v>
      </c>
      <c r="Z18" s="167" t="s">
        <v>129</v>
      </c>
      <c r="AA18" s="167" t="s">
        <v>129</v>
      </c>
      <c r="AB18" s="167" t="s">
        <v>129</v>
      </c>
      <c r="AC18" s="167" t="s">
        <v>129</v>
      </c>
      <c r="AD18" s="187" t="s">
        <v>129</v>
      </c>
    </row>
    <row r="19" spans="1:30" ht="17.25" customHeight="1" x14ac:dyDescent="0.15">
      <c r="A19" s="64" t="s">
        <v>169</v>
      </c>
      <c r="B19" s="167" t="s">
        <v>129</v>
      </c>
      <c r="C19" s="167" t="s">
        <v>129</v>
      </c>
      <c r="D19" s="167" t="s">
        <v>129</v>
      </c>
      <c r="E19" s="167" t="s">
        <v>129</v>
      </c>
      <c r="F19" s="167" t="s">
        <v>129</v>
      </c>
      <c r="G19" s="167" t="s">
        <v>129</v>
      </c>
      <c r="H19" s="167" t="s">
        <v>129</v>
      </c>
      <c r="I19" s="167" t="s">
        <v>129</v>
      </c>
      <c r="J19" s="167" t="s">
        <v>129</v>
      </c>
      <c r="K19" s="167" t="s">
        <v>129</v>
      </c>
      <c r="L19" s="167" t="s">
        <v>129</v>
      </c>
      <c r="M19" s="167" t="s">
        <v>129</v>
      </c>
      <c r="N19" s="167" t="s">
        <v>129</v>
      </c>
      <c r="O19" s="167" t="s">
        <v>129</v>
      </c>
      <c r="P19" s="167" t="s">
        <v>129</v>
      </c>
      <c r="Q19" s="167" t="s">
        <v>129</v>
      </c>
      <c r="R19" s="167" t="s">
        <v>129</v>
      </c>
      <c r="S19" s="167" t="s">
        <v>129</v>
      </c>
      <c r="T19" s="167" t="s">
        <v>129</v>
      </c>
      <c r="U19" s="167" t="s">
        <v>129</v>
      </c>
      <c r="V19" s="167" t="s">
        <v>129</v>
      </c>
      <c r="W19" s="167" t="s">
        <v>129</v>
      </c>
      <c r="X19" s="167" t="s">
        <v>129</v>
      </c>
      <c r="Y19" s="167" t="s">
        <v>129</v>
      </c>
      <c r="Z19" s="167" t="s">
        <v>129</v>
      </c>
      <c r="AA19" s="167" t="s">
        <v>129</v>
      </c>
      <c r="AB19" s="167" t="s">
        <v>129</v>
      </c>
      <c r="AC19" s="167" t="s">
        <v>129</v>
      </c>
      <c r="AD19" s="187" t="s">
        <v>129</v>
      </c>
    </row>
    <row r="20" spans="1:30" ht="17.25" customHeight="1" x14ac:dyDescent="0.15">
      <c r="A20" s="64" t="s">
        <v>171</v>
      </c>
      <c r="B20" s="167" t="s">
        <v>129</v>
      </c>
      <c r="C20" s="167" t="s">
        <v>129</v>
      </c>
      <c r="D20" s="167" t="s">
        <v>129</v>
      </c>
      <c r="E20" s="167" t="s">
        <v>129</v>
      </c>
      <c r="F20" s="167" t="s">
        <v>129</v>
      </c>
      <c r="G20" s="167" t="s">
        <v>129</v>
      </c>
      <c r="H20" s="167" t="s">
        <v>129</v>
      </c>
      <c r="I20" s="167" t="s">
        <v>129</v>
      </c>
      <c r="J20" s="167" t="s">
        <v>129</v>
      </c>
      <c r="K20" s="167" t="s">
        <v>129</v>
      </c>
      <c r="L20" s="167" t="s">
        <v>129</v>
      </c>
      <c r="M20" s="167" t="s">
        <v>129</v>
      </c>
      <c r="N20" s="167" t="s">
        <v>129</v>
      </c>
      <c r="O20" s="167" t="s">
        <v>129</v>
      </c>
      <c r="P20" s="167" t="s">
        <v>129</v>
      </c>
      <c r="Q20" s="167" t="s">
        <v>129</v>
      </c>
      <c r="R20" s="167" t="s">
        <v>129</v>
      </c>
      <c r="S20" s="167" t="s">
        <v>129</v>
      </c>
      <c r="T20" s="167" t="s">
        <v>129</v>
      </c>
      <c r="U20" s="167" t="s">
        <v>129</v>
      </c>
      <c r="V20" s="167" t="s">
        <v>129</v>
      </c>
      <c r="W20" s="167" t="s">
        <v>129</v>
      </c>
      <c r="X20" s="167" t="s">
        <v>129</v>
      </c>
      <c r="Y20" s="167" t="s">
        <v>129</v>
      </c>
      <c r="Z20" s="167" t="s">
        <v>129</v>
      </c>
      <c r="AA20" s="167" t="s">
        <v>129</v>
      </c>
      <c r="AB20" s="167" t="s">
        <v>129</v>
      </c>
      <c r="AC20" s="167" t="s">
        <v>129</v>
      </c>
      <c r="AD20" s="187" t="s">
        <v>129</v>
      </c>
    </row>
    <row r="21" spans="1:30" ht="17.25" customHeight="1" x14ac:dyDescent="0.15">
      <c r="A21" s="64" t="s">
        <v>173</v>
      </c>
      <c r="B21" s="167">
        <v>37620</v>
      </c>
      <c r="C21" s="167">
        <v>37620</v>
      </c>
      <c r="D21" s="167" t="s">
        <v>129</v>
      </c>
      <c r="E21" s="167">
        <v>37620</v>
      </c>
      <c r="F21" s="167" t="s">
        <v>129</v>
      </c>
      <c r="G21" s="167" t="s">
        <v>129</v>
      </c>
      <c r="H21" s="167" t="s">
        <v>129</v>
      </c>
      <c r="I21" s="167" t="s">
        <v>129</v>
      </c>
      <c r="J21" s="167" t="s">
        <v>129</v>
      </c>
      <c r="K21" s="167" t="s">
        <v>129</v>
      </c>
      <c r="L21" s="167" t="s">
        <v>129</v>
      </c>
      <c r="M21" s="167">
        <v>37620</v>
      </c>
      <c r="N21" s="167" t="s">
        <v>129</v>
      </c>
      <c r="O21" s="167" t="s">
        <v>129</v>
      </c>
      <c r="P21" s="167">
        <v>37620</v>
      </c>
      <c r="Q21" s="167" t="s">
        <v>129</v>
      </c>
      <c r="R21" s="167" t="s">
        <v>129</v>
      </c>
      <c r="S21" s="167" t="s">
        <v>129</v>
      </c>
      <c r="T21" s="167">
        <v>650</v>
      </c>
      <c r="U21" s="167">
        <v>62884</v>
      </c>
      <c r="V21" s="167" t="s">
        <v>129</v>
      </c>
      <c r="W21" s="167" t="s">
        <v>129</v>
      </c>
      <c r="X21" s="167" t="s">
        <v>129</v>
      </c>
      <c r="Y21" s="167" t="s">
        <v>129</v>
      </c>
      <c r="Z21" s="167" t="s">
        <v>129</v>
      </c>
      <c r="AA21" s="167">
        <v>101154</v>
      </c>
      <c r="AB21" s="167" t="s">
        <v>129</v>
      </c>
      <c r="AC21" s="167" t="s">
        <v>129</v>
      </c>
      <c r="AD21" s="187">
        <v>101154</v>
      </c>
    </row>
    <row r="22" spans="1:30" ht="17.25" customHeight="1" x14ac:dyDescent="0.15">
      <c r="A22" s="64" t="s">
        <v>175</v>
      </c>
      <c r="B22" s="167">
        <v>1297852</v>
      </c>
      <c r="C22" s="167">
        <v>1297852</v>
      </c>
      <c r="D22" s="167" t="s">
        <v>129</v>
      </c>
      <c r="E22" s="167">
        <v>1297852</v>
      </c>
      <c r="F22" s="167" t="s">
        <v>129</v>
      </c>
      <c r="G22" s="167" t="s">
        <v>129</v>
      </c>
      <c r="H22" s="167" t="s">
        <v>129</v>
      </c>
      <c r="I22" s="167" t="s">
        <v>129</v>
      </c>
      <c r="J22" s="167" t="s">
        <v>129</v>
      </c>
      <c r="K22" s="167">
        <v>2187128</v>
      </c>
      <c r="L22" s="167">
        <v>9411113</v>
      </c>
      <c r="M22" s="167">
        <v>12896093</v>
      </c>
      <c r="N22" s="167" t="s">
        <v>129</v>
      </c>
      <c r="O22" s="167" t="s">
        <v>129</v>
      </c>
      <c r="P22" s="167">
        <v>12896093</v>
      </c>
      <c r="Q22" s="167" t="s">
        <v>129</v>
      </c>
      <c r="R22" s="167" t="s">
        <v>129</v>
      </c>
      <c r="S22" s="167" t="s">
        <v>129</v>
      </c>
      <c r="T22" s="167" t="s">
        <v>129</v>
      </c>
      <c r="U22" s="167" t="s">
        <v>129</v>
      </c>
      <c r="V22" s="167" t="s">
        <v>129</v>
      </c>
      <c r="W22" s="167" t="s">
        <v>129</v>
      </c>
      <c r="X22" s="167" t="s">
        <v>129</v>
      </c>
      <c r="Y22" s="167">
        <v>403554</v>
      </c>
      <c r="Z22" s="167" t="s">
        <v>129</v>
      </c>
      <c r="AA22" s="167">
        <v>13299647</v>
      </c>
      <c r="AB22" s="167" t="s">
        <v>129</v>
      </c>
      <c r="AC22" s="167" t="s">
        <v>129</v>
      </c>
      <c r="AD22" s="187">
        <v>13299647</v>
      </c>
    </row>
    <row r="23" spans="1:30" ht="17.25" customHeight="1" x14ac:dyDescent="0.15">
      <c r="A23" s="64" t="s">
        <v>146</v>
      </c>
      <c r="B23" s="167">
        <v>53848</v>
      </c>
      <c r="C23" s="167">
        <v>53848</v>
      </c>
      <c r="D23" s="167" t="s">
        <v>129</v>
      </c>
      <c r="E23" s="167">
        <v>53848</v>
      </c>
      <c r="F23" s="167" t="s">
        <v>129</v>
      </c>
      <c r="G23" s="167" t="s">
        <v>129</v>
      </c>
      <c r="H23" s="167" t="s">
        <v>129</v>
      </c>
      <c r="I23" s="167" t="s">
        <v>129</v>
      </c>
      <c r="J23" s="167" t="s">
        <v>129</v>
      </c>
      <c r="K23" s="167">
        <v>159432</v>
      </c>
      <c r="L23" s="167">
        <v>23353</v>
      </c>
      <c r="M23" s="167">
        <v>236633</v>
      </c>
      <c r="N23" s="167" t="s">
        <v>129</v>
      </c>
      <c r="O23" s="167" t="s">
        <v>129</v>
      </c>
      <c r="P23" s="167">
        <v>236633</v>
      </c>
      <c r="Q23" s="167" t="s">
        <v>129</v>
      </c>
      <c r="R23" s="167" t="s">
        <v>129</v>
      </c>
      <c r="S23" s="167" t="s">
        <v>129</v>
      </c>
      <c r="T23" s="167" t="s">
        <v>129</v>
      </c>
      <c r="U23" s="167" t="s">
        <v>129</v>
      </c>
      <c r="V23" s="167" t="s">
        <v>129</v>
      </c>
      <c r="W23" s="167" t="s">
        <v>129</v>
      </c>
      <c r="X23" s="167" t="s">
        <v>129</v>
      </c>
      <c r="Y23" s="167">
        <v>66045</v>
      </c>
      <c r="Z23" s="167" t="s">
        <v>129</v>
      </c>
      <c r="AA23" s="167">
        <v>302678</v>
      </c>
      <c r="AB23" s="167" t="s">
        <v>129</v>
      </c>
      <c r="AC23" s="167" t="s">
        <v>129</v>
      </c>
      <c r="AD23" s="187">
        <v>302678</v>
      </c>
    </row>
    <row r="24" spans="1:30" ht="17.25" customHeight="1" x14ac:dyDescent="0.15">
      <c r="A24" s="64" t="s">
        <v>150</v>
      </c>
      <c r="B24" s="167" t="s">
        <v>129</v>
      </c>
      <c r="C24" s="167" t="s">
        <v>129</v>
      </c>
      <c r="D24" s="167" t="s">
        <v>129</v>
      </c>
      <c r="E24" s="167" t="s">
        <v>129</v>
      </c>
      <c r="F24" s="167" t="s">
        <v>129</v>
      </c>
      <c r="G24" s="167" t="s">
        <v>129</v>
      </c>
      <c r="H24" s="167" t="s">
        <v>129</v>
      </c>
      <c r="I24" s="167" t="s">
        <v>129</v>
      </c>
      <c r="J24" s="167" t="s">
        <v>129</v>
      </c>
      <c r="K24" s="167">
        <v>132612</v>
      </c>
      <c r="L24" s="167">
        <v>161589</v>
      </c>
      <c r="M24" s="167">
        <v>294201</v>
      </c>
      <c r="N24" s="167" t="s">
        <v>129</v>
      </c>
      <c r="O24" s="167" t="s">
        <v>129</v>
      </c>
      <c r="P24" s="167">
        <v>294201</v>
      </c>
      <c r="Q24" s="167" t="s">
        <v>129</v>
      </c>
      <c r="R24" s="167" t="s">
        <v>129</v>
      </c>
      <c r="S24" s="167" t="s">
        <v>129</v>
      </c>
      <c r="T24" s="167" t="s">
        <v>129</v>
      </c>
      <c r="U24" s="167" t="s">
        <v>129</v>
      </c>
      <c r="V24" s="167" t="s">
        <v>129</v>
      </c>
      <c r="W24" s="167" t="s">
        <v>129</v>
      </c>
      <c r="X24" s="167" t="s">
        <v>129</v>
      </c>
      <c r="Y24" s="167">
        <v>135988</v>
      </c>
      <c r="Z24" s="167" t="s">
        <v>129</v>
      </c>
      <c r="AA24" s="167">
        <v>430188</v>
      </c>
      <c r="AB24" s="167" t="s">
        <v>129</v>
      </c>
      <c r="AC24" s="167" t="s">
        <v>129</v>
      </c>
      <c r="AD24" s="187">
        <v>430188</v>
      </c>
    </row>
    <row r="25" spans="1:30" ht="17.25" customHeight="1" x14ac:dyDescent="0.15">
      <c r="A25" s="64" t="s">
        <v>152</v>
      </c>
      <c r="B25" s="167" t="s">
        <v>129</v>
      </c>
      <c r="C25" s="167" t="s">
        <v>129</v>
      </c>
      <c r="D25" s="167" t="s">
        <v>129</v>
      </c>
      <c r="E25" s="167" t="s">
        <v>129</v>
      </c>
      <c r="F25" s="167" t="s">
        <v>129</v>
      </c>
      <c r="G25" s="167" t="s">
        <v>129</v>
      </c>
      <c r="H25" s="167" t="s">
        <v>129</v>
      </c>
      <c r="I25" s="167" t="s">
        <v>129</v>
      </c>
      <c r="J25" s="167" t="s">
        <v>129</v>
      </c>
      <c r="K25" s="167">
        <v>-85392</v>
      </c>
      <c r="L25" s="167">
        <v>-4326</v>
      </c>
      <c r="M25" s="167">
        <v>-89719</v>
      </c>
      <c r="N25" s="167" t="s">
        <v>129</v>
      </c>
      <c r="O25" s="167" t="s">
        <v>129</v>
      </c>
      <c r="P25" s="167">
        <v>-89719</v>
      </c>
      <c r="Q25" s="167" t="s">
        <v>129</v>
      </c>
      <c r="R25" s="167" t="s">
        <v>129</v>
      </c>
      <c r="S25" s="167" t="s">
        <v>129</v>
      </c>
      <c r="T25" s="167" t="s">
        <v>129</v>
      </c>
      <c r="U25" s="167" t="s">
        <v>129</v>
      </c>
      <c r="V25" s="167" t="s">
        <v>129</v>
      </c>
      <c r="W25" s="167" t="s">
        <v>129</v>
      </c>
      <c r="X25" s="167" t="s">
        <v>129</v>
      </c>
      <c r="Y25" s="167">
        <v>-97254</v>
      </c>
      <c r="Z25" s="167" t="s">
        <v>129</v>
      </c>
      <c r="AA25" s="167">
        <v>-186973</v>
      </c>
      <c r="AB25" s="167" t="s">
        <v>129</v>
      </c>
      <c r="AC25" s="167" t="s">
        <v>129</v>
      </c>
      <c r="AD25" s="187">
        <v>-186973</v>
      </c>
    </row>
    <row r="26" spans="1:30" ht="17.25" customHeight="1" x14ac:dyDescent="0.15">
      <c r="A26" s="64" t="s">
        <v>154</v>
      </c>
      <c r="B26" s="167">
        <v>19346279</v>
      </c>
      <c r="C26" s="167">
        <v>19346279</v>
      </c>
      <c r="D26" s="167" t="s">
        <v>129</v>
      </c>
      <c r="E26" s="167">
        <v>19346279</v>
      </c>
      <c r="F26" s="167" t="s">
        <v>129</v>
      </c>
      <c r="G26" s="167" t="s">
        <v>129</v>
      </c>
      <c r="H26" s="167" t="s">
        <v>129</v>
      </c>
      <c r="I26" s="167" t="s">
        <v>129</v>
      </c>
      <c r="J26" s="167" t="s">
        <v>129</v>
      </c>
      <c r="K26" s="167">
        <v>4685273</v>
      </c>
      <c r="L26" s="167">
        <v>12614200</v>
      </c>
      <c r="M26" s="167">
        <v>36645752</v>
      </c>
      <c r="N26" s="167" t="s">
        <v>129</v>
      </c>
      <c r="O26" s="167" t="s">
        <v>129</v>
      </c>
      <c r="P26" s="167">
        <v>36645752</v>
      </c>
      <c r="Q26" s="167" t="s">
        <v>129</v>
      </c>
      <c r="R26" s="167" t="s">
        <v>129</v>
      </c>
      <c r="S26" s="167" t="s">
        <v>129</v>
      </c>
      <c r="T26" s="167" t="s">
        <v>129</v>
      </c>
      <c r="U26" s="167" t="s">
        <v>129</v>
      </c>
      <c r="V26" s="167" t="s">
        <v>129</v>
      </c>
      <c r="W26" s="167" t="s">
        <v>129</v>
      </c>
      <c r="X26" s="167" t="s">
        <v>129</v>
      </c>
      <c r="Y26" s="167">
        <v>1140149</v>
      </c>
      <c r="Z26" s="167" t="s">
        <v>129</v>
      </c>
      <c r="AA26" s="167">
        <v>37785901</v>
      </c>
      <c r="AB26" s="167" t="s">
        <v>129</v>
      </c>
      <c r="AC26" s="167" t="s">
        <v>129</v>
      </c>
      <c r="AD26" s="187">
        <v>37785901</v>
      </c>
    </row>
    <row r="27" spans="1:30" ht="17.25" customHeight="1" x14ac:dyDescent="0.15">
      <c r="A27" s="64" t="s">
        <v>156</v>
      </c>
      <c r="B27" s="167">
        <v>-18286239</v>
      </c>
      <c r="C27" s="167">
        <v>-18286239</v>
      </c>
      <c r="D27" s="167" t="s">
        <v>129</v>
      </c>
      <c r="E27" s="167">
        <v>-18286239</v>
      </c>
      <c r="F27" s="167" t="s">
        <v>129</v>
      </c>
      <c r="G27" s="167" t="s">
        <v>129</v>
      </c>
      <c r="H27" s="167" t="s">
        <v>129</v>
      </c>
      <c r="I27" s="167" t="s">
        <v>129</v>
      </c>
      <c r="J27" s="167" t="s">
        <v>129</v>
      </c>
      <c r="K27" s="167">
        <v>-2704796</v>
      </c>
      <c r="L27" s="167">
        <v>-3383703</v>
      </c>
      <c r="M27" s="167">
        <v>-24374738</v>
      </c>
      <c r="N27" s="167" t="s">
        <v>129</v>
      </c>
      <c r="O27" s="167" t="s">
        <v>129</v>
      </c>
      <c r="P27" s="167">
        <v>-24374738</v>
      </c>
      <c r="Q27" s="167" t="s">
        <v>129</v>
      </c>
      <c r="R27" s="167" t="s">
        <v>129</v>
      </c>
      <c r="S27" s="167" t="s">
        <v>129</v>
      </c>
      <c r="T27" s="167" t="s">
        <v>129</v>
      </c>
      <c r="U27" s="167" t="s">
        <v>129</v>
      </c>
      <c r="V27" s="167" t="s">
        <v>129</v>
      </c>
      <c r="W27" s="167" t="s">
        <v>129</v>
      </c>
      <c r="X27" s="167" t="s">
        <v>129</v>
      </c>
      <c r="Y27" s="167">
        <v>-861870</v>
      </c>
      <c r="Z27" s="167" t="s">
        <v>129</v>
      </c>
      <c r="AA27" s="167">
        <v>-25236608</v>
      </c>
      <c r="AB27" s="167" t="s">
        <v>129</v>
      </c>
      <c r="AC27" s="167" t="s">
        <v>129</v>
      </c>
      <c r="AD27" s="187">
        <v>-25236608</v>
      </c>
    </row>
    <row r="28" spans="1:30" ht="17.25" customHeight="1" x14ac:dyDescent="0.15">
      <c r="A28" s="64" t="s">
        <v>169</v>
      </c>
      <c r="B28" s="167" t="s">
        <v>129</v>
      </c>
      <c r="C28" s="167" t="s">
        <v>129</v>
      </c>
      <c r="D28" s="167" t="s">
        <v>129</v>
      </c>
      <c r="E28" s="167" t="s">
        <v>129</v>
      </c>
      <c r="F28" s="167" t="s">
        <v>129</v>
      </c>
      <c r="G28" s="167" t="s">
        <v>129</v>
      </c>
      <c r="H28" s="167" t="s">
        <v>129</v>
      </c>
      <c r="I28" s="167" t="s">
        <v>129</v>
      </c>
      <c r="J28" s="167" t="s">
        <v>129</v>
      </c>
      <c r="K28" s="167" t="s">
        <v>129</v>
      </c>
      <c r="L28" s="167" t="s">
        <v>129</v>
      </c>
      <c r="M28" s="167" t="s">
        <v>129</v>
      </c>
      <c r="N28" s="167" t="s">
        <v>129</v>
      </c>
      <c r="O28" s="167" t="s">
        <v>129</v>
      </c>
      <c r="P28" s="167" t="s">
        <v>129</v>
      </c>
      <c r="Q28" s="167" t="s">
        <v>129</v>
      </c>
      <c r="R28" s="167" t="s">
        <v>129</v>
      </c>
      <c r="S28" s="167" t="s">
        <v>129</v>
      </c>
      <c r="T28" s="167" t="s">
        <v>129</v>
      </c>
      <c r="U28" s="167" t="s">
        <v>129</v>
      </c>
      <c r="V28" s="167" t="s">
        <v>129</v>
      </c>
      <c r="W28" s="167" t="s">
        <v>129</v>
      </c>
      <c r="X28" s="167" t="s">
        <v>129</v>
      </c>
      <c r="Y28" s="167">
        <v>431</v>
      </c>
      <c r="Z28" s="167" t="s">
        <v>129</v>
      </c>
      <c r="AA28" s="167">
        <v>431</v>
      </c>
      <c r="AB28" s="167" t="s">
        <v>129</v>
      </c>
      <c r="AC28" s="167" t="s">
        <v>129</v>
      </c>
      <c r="AD28" s="187">
        <v>431</v>
      </c>
    </row>
    <row r="29" spans="1:30" ht="17.25" customHeight="1" x14ac:dyDescent="0.15">
      <c r="A29" s="64" t="s">
        <v>171</v>
      </c>
      <c r="B29" s="167" t="s">
        <v>129</v>
      </c>
      <c r="C29" s="167" t="s">
        <v>129</v>
      </c>
      <c r="D29" s="167" t="s">
        <v>129</v>
      </c>
      <c r="E29" s="167" t="s">
        <v>129</v>
      </c>
      <c r="F29" s="167" t="s">
        <v>129</v>
      </c>
      <c r="G29" s="167" t="s">
        <v>129</v>
      </c>
      <c r="H29" s="167" t="s">
        <v>129</v>
      </c>
      <c r="I29" s="167" t="s">
        <v>129</v>
      </c>
      <c r="J29" s="167" t="s">
        <v>129</v>
      </c>
      <c r="K29" s="167" t="s">
        <v>129</v>
      </c>
      <c r="L29" s="167" t="s">
        <v>129</v>
      </c>
      <c r="M29" s="167" t="s">
        <v>129</v>
      </c>
      <c r="N29" s="167" t="s">
        <v>129</v>
      </c>
      <c r="O29" s="167" t="s">
        <v>129</v>
      </c>
      <c r="P29" s="167" t="s">
        <v>129</v>
      </c>
      <c r="Q29" s="167" t="s">
        <v>129</v>
      </c>
      <c r="R29" s="167" t="s">
        <v>129</v>
      </c>
      <c r="S29" s="167" t="s">
        <v>129</v>
      </c>
      <c r="T29" s="167" t="s">
        <v>129</v>
      </c>
      <c r="U29" s="167" t="s">
        <v>129</v>
      </c>
      <c r="V29" s="167" t="s">
        <v>129</v>
      </c>
      <c r="W29" s="167" t="s">
        <v>129</v>
      </c>
      <c r="X29" s="167" t="s">
        <v>129</v>
      </c>
      <c r="Y29" s="167">
        <v>-409</v>
      </c>
      <c r="Z29" s="167" t="s">
        <v>129</v>
      </c>
      <c r="AA29" s="167">
        <v>-409</v>
      </c>
      <c r="AB29" s="167" t="s">
        <v>129</v>
      </c>
      <c r="AC29" s="167" t="s">
        <v>129</v>
      </c>
      <c r="AD29" s="187">
        <v>-409</v>
      </c>
    </row>
    <row r="30" spans="1:30" ht="17.25" customHeight="1" x14ac:dyDescent="0.15">
      <c r="A30" s="64" t="s">
        <v>173</v>
      </c>
      <c r="B30" s="167">
        <v>183964</v>
      </c>
      <c r="C30" s="167">
        <v>183964</v>
      </c>
      <c r="D30" s="167" t="s">
        <v>129</v>
      </c>
      <c r="E30" s="167">
        <v>183964</v>
      </c>
      <c r="F30" s="167" t="s">
        <v>129</v>
      </c>
      <c r="G30" s="167" t="s">
        <v>129</v>
      </c>
      <c r="H30" s="167" t="s">
        <v>129</v>
      </c>
      <c r="I30" s="167" t="s">
        <v>129</v>
      </c>
      <c r="J30" s="167" t="s">
        <v>129</v>
      </c>
      <c r="K30" s="167" t="s">
        <v>129</v>
      </c>
      <c r="L30" s="167" t="s">
        <v>129</v>
      </c>
      <c r="M30" s="167">
        <v>183964</v>
      </c>
      <c r="N30" s="167" t="s">
        <v>129</v>
      </c>
      <c r="O30" s="167" t="s">
        <v>129</v>
      </c>
      <c r="P30" s="167">
        <v>183964</v>
      </c>
      <c r="Q30" s="167" t="s">
        <v>129</v>
      </c>
      <c r="R30" s="167" t="s">
        <v>129</v>
      </c>
      <c r="S30" s="167" t="s">
        <v>129</v>
      </c>
      <c r="T30" s="167" t="s">
        <v>129</v>
      </c>
      <c r="U30" s="167" t="s">
        <v>129</v>
      </c>
      <c r="V30" s="167" t="s">
        <v>129</v>
      </c>
      <c r="W30" s="167" t="s">
        <v>129</v>
      </c>
      <c r="X30" s="167" t="s">
        <v>129</v>
      </c>
      <c r="Y30" s="167">
        <v>20475</v>
      </c>
      <c r="Z30" s="167" t="s">
        <v>129</v>
      </c>
      <c r="AA30" s="167">
        <v>204439</v>
      </c>
      <c r="AB30" s="167" t="s">
        <v>129</v>
      </c>
      <c r="AC30" s="167" t="s">
        <v>129</v>
      </c>
      <c r="AD30" s="187">
        <v>204439</v>
      </c>
    </row>
    <row r="31" spans="1:30" ht="17.25" customHeight="1" x14ac:dyDescent="0.15">
      <c r="A31" s="64" t="s">
        <v>177</v>
      </c>
      <c r="B31" s="167">
        <v>1286346</v>
      </c>
      <c r="C31" s="167">
        <v>1286346</v>
      </c>
      <c r="D31" s="167" t="s">
        <v>129</v>
      </c>
      <c r="E31" s="167">
        <v>1286346</v>
      </c>
      <c r="F31" s="167" t="s">
        <v>129</v>
      </c>
      <c r="G31" s="167" t="s">
        <v>129</v>
      </c>
      <c r="H31" s="167">
        <v>12495</v>
      </c>
      <c r="I31" s="167" t="s">
        <v>129</v>
      </c>
      <c r="J31" s="167">
        <v>735047</v>
      </c>
      <c r="K31" s="167">
        <v>241791</v>
      </c>
      <c r="L31" s="167">
        <v>663058</v>
      </c>
      <c r="M31" s="167">
        <v>2938737</v>
      </c>
      <c r="N31" s="167" t="s">
        <v>129</v>
      </c>
      <c r="O31" s="167" t="s">
        <v>129</v>
      </c>
      <c r="P31" s="167">
        <v>2938737</v>
      </c>
      <c r="Q31" s="167" t="s">
        <v>129</v>
      </c>
      <c r="R31" s="167" t="s">
        <v>129</v>
      </c>
      <c r="S31" s="167" t="s">
        <v>129</v>
      </c>
      <c r="T31" s="167">
        <v>1883</v>
      </c>
      <c r="U31" s="167">
        <v>241336</v>
      </c>
      <c r="V31" s="167">
        <v>1980</v>
      </c>
      <c r="W31" s="167" t="s">
        <v>129</v>
      </c>
      <c r="X31" s="167">
        <v>185</v>
      </c>
      <c r="Y31" s="167">
        <v>465873</v>
      </c>
      <c r="Z31" s="167">
        <v>316829</v>
      </c>
      <c r="AA31" s="167">
        <v>3966824</v>
      </c>
      <c r="AB31" s="167" t="s">
        <v>129</v>
      </c>
      <c r="AC31" s="167" t="s">
        <v>129</v>
      </c>
      <c r="AD31" s="187">
        <v>3966824</v>
      </c>
    </row>
    <row r="32" spans="1:30" ht="17.25" customHeight="1" x14ac:dyDescent="0.15">
      <c r="A32" s="64" t="s">
        <v>178</v>
      </c>
      <c r="B32" s="167">
        <v>-1005726</v>
      </c>
      <c r="C32" s="167">
        <v>-1005726</v>
      </c>
      <c r="D32" s="167" t="s">
        <v>129</v>
      </c>
      <c r="E32" s="167">
        <v>-1005726</v>
      </c>
      <c r="F32" s="167" t="s">
        <v>129</v>
      </c>
      <c r="G32" s="167" t="s">
        <v>129</v>
      </c>
      <c r="H32" s="167">
        <v>-12495</v>
      </c>
      <c r="I32" s="167" t="s">
        <v>129</v>
      </c>
      <c r="J32" s="167">
        <v>-558959</v>
      </c>
      <c r="K32" s="167">
        <v>-207870</v>
      </c>
      <c r="L32" s="167">
        <v>-206547</v>
      </c>
      <c r="M32" s="167">
        <v>-1991596</v>
      </c>
      <c r="N32" s="167" t="s">
        <v>129</v>
      </c>
      <c r="O32" s="167" t="s">
        <v>129</v>
      </c>
      <c r="P32" s="167">
        <v>-1991596</v>
      </c>
      <c r="Q32" s="167" t="s">
        <v>129</v>
      </c>
      <c r="R32" s="167" t="s">
        <v>129</v>
      </c>
      <c r="S32" s="167" t="s">
        <v>129</v>
      </c>
      <c r="T32" s="167">
        <v>-1544</v>
      </c>
      <c r="U32" s="167">
        <v>-231870</v>
      </c>
      <c r="V32" s="167">
        <v>-1876</v>
      </c>
      <c r="W32" s="167" t="s">
        <v>129</v>
      </c>
      <c r="X32" s="167">
        <v>-185</v>
      </c>
      <c r="Y32" s="167">
        <v>-339968</v>
      </c>
      <c r="Z32" s="167">
        <v>-271217</v>
      </c>
      <c r="AA32" s="167">
        <v>-2838256</v>
      </c>
      <c r="AB32" s="167" t="s">
        <v>129</v>
      </c>
      <c r="AC32" s="167" t="s">
        <v>129</v>
      </c>
      <c r="AD32" s="187">
        <v>-2838256</v>
      </c>
    </row>
    <row r="33" spans="1:30" ht="17.25" customHeight="1" x14ac:dyDescent="0.15">
      <c r="A33" s="64" t="s">
        <v>179</v>
      </c>
      <c r="B33" s="167">
        <v>255</v>
      </c>
      <c r="C33" s="167">
        <v>255</v>
      </c>
      <c r="D33" s="167" t="s">
        <v>129</v>
      </c>
      <c r="E33" s="167">
        <v>255</v>
      </c>
      <c r="F33" s="167" t="s">
        <v>129</v>
      </c>
      <c r="G33" s="167" t="s">
        <v>129</v>
      </c>
      <c r="H33" s="167" t="s">
        <v>129</v>
      </c>
      <c r="I33" s="167" t="s">
        <v>129</v>
      </c>
      <c r="J33" s="167">
        <v>396</v>
      </c>
      <c r="K33" s="167" t="s">
        <v>129</v>
      </c>
      <c r="L33" s="167">
        <v>365114</v>
      </c>
      <c r="M33" s="167">
        <v>365765</v>
      </c>
      <c r="N33" s="167" t="s">
        <v>129</v>
      </c>
      <c r="O33" s="167" t="s">
        <v>129</v>
      </c>
      <c r="P33" s="167">
        <v>365765</v>
      </c>
      <c r="Q33" s="167" t="s">
        <v>129</v>
      </c>
      <c r="R33" s="167" t="s">
        <v>129</v>
      </c>
      <c r="S33" s="167" t="s">
        <v>129</v>
      </c>
      <c r="T33" s="167" t="s">
        <v>129</v>
      </c>
      <c r="U33" s="167" t="s">
        <v>129</v>
      </c>
      <c r="V33" s="167" t="s">
        <v>129</v>
      </c>
      <c r="W33" s="167" t="s">
        <v>129</v>
      </c>
      <c r="X33" s="167" t="s">
        <v>129</v>
      </c>
      <c r="Y33" s="167">
        <v>108126</v>
      </c>
      <c r="Z33" s="167">
        <v>73</v>
      </c>
      <c r="AA33" s="167">
        <v>473964</v>
      </c>
      <c r="AB33" s="167" t="s">
        <v>129</v>
      </c>
      <c r="AC33" s="167" t="s">
        <v>129</v>
      </c>
      <c r="AD33" s="187">
        <v>473964</v>
      </c>
    </row>
    <row r="34" spans="1:30" ht="17.25" customHeight="1" x14ac:dyDescent="0.15">
      <c r="A34" s="64" t="s">
        <v>180</v>
      </c>
      <c r="B34" s="167">
        <v>255</v>
      </c>
      <c r="C34" s="167">
        <v>255</v>
      </c>
      <c r="D34" s="167" t="s">
        <v>129</v>
      </c>
      <c r="E34" s="167">
        <v>255</v>
      </c>
      <c r="F34" s="167" t="s">
        <v>129</v>
      </c>
      <c r="G34" s="167" t="s">
        <v>129</v>
      </c>
      <c r="H34" s="167" t="s">
        <v>129</v>
      </c>
      <c r="I34" s="167" t="s">
        <v>129</v>
      </c>
      <c r="J34" s="167" t="s">
        <v>129</v>
      </c>
      <c r="K34" s="167" t="s">
        <v>129</v>
      </c>
      <c r="L34" s="167" t="s">
        <v>129</v>
      </c>
      <c r="M34" s="167">
        <v>255</v>
      </c>
      <c r="N34" s="167" t="s">
        <v>129</v>
      </c>
      <c r="O34" s="167" t="s">
        <v>129</v>
      </c>
      <c r="P34" s="167">
        <v>255</v>
      </c>
      <c r="Q34" s="167" t="s">
        <v>129</v>
      </c>
      <c r="R34" s="167" t="s">
        <v>129</v>
      </c>
      <c r="S34" s="167" t="s">
        <v>129</v>
      </c>
      <c r="T34" s="167" t="s">
        <v>129</v>
      </c>
      <c r="U34" s="167" t="s">
        <v>129</v>
      </c>
      <c r="V34" s="167" t="s">
        <v>129</v>
      </c>
      <c r="W34" s="167" t="s">
        <v>129</v>
      </c>
      <c r="X34" s="167" t="s">
        <v>129</v>
      </c>
      <c r="Y34" s="167" t="s">
        <v>129</v>
      </c>
      <c r="Z34" s="167" t="s">
        <v>129</v>
      </c>
      <c r="AA34" s="167">
        <v>255</v>
      </c>
      <c r="AB34" s="167" t="s">
        <v>129</v>
      </c>
      <c r="AC34" s="167" t="s">
        <v>129</v>
      </c>
      <c r="AD34" s="187">
        <v>255</v>
      </c>
    </row>
    <row r="35" spans="1:30" ht="17.25" customHeight="1" x14ac:dyDescent="0.15">
      <c r="A35" s="64" t="s">
        <v>181</v>
      </c>
      <c r="B35" s="167" t="s">
        <v>129</v>
      </c>
      <c r="C35" s="167" t="s">
        <v>129</v>
      </c>
      <c r="D35" s="167" t="s">
        <v>129</v>
      </c>
      <c r="E35" s="167" t="s">
        <v>129</v>
      </c>
      <c r="F35" s="167" t="s">
        <v>129</v>
      </c>
      <c r="G35" s="167" t="s">
        <v>129</v>
      </c>
      <c r="H35" s="167" t="s">
        <v>129</v>
      </c>
      <c r="I35" s="167" t="s">
        <v>129</v>
      </c>
      <c r="J35" s="167">
        <v>396</v>
      </c>
      <c r="K35" s="167" t="s">
        <v>129</v>
      </c>
      <c r="L35" s="167">
        <v>365114</v>
      </c>
      <c r="M35" s="167">
        <v>365510</v>
      </c>
      <c r="N35" s="167" t="s">
        <v>129</v>
      </c>
      <c r="O35" s="167" t="s">
        <v>129</v>
      </c>
      <c r="P35" s="167">
        <v>365510</v>
      </c>
      <c r="Q35" s="167" t="s">
        <v>129</v>
      </c>
      <c r="R35" s="167" t="s">
        <v>129</v>
      </c>
      <c r="S35" s="167" t="s">
        <v>129</v>
      </c>
      <c r="T35" s="167" t="s">
        <v>129</v>
      </c>
      <c r="U35" s="167" t="s">
        <v>129</v>
      </c>
      <c r="V35" s="167" t="s">
        <v>129</v>
      </c>
      <c r="W35" s="167" t="s">
        <v>129</v>
      </c>
      <c r="X35" s="167" t="s">
        <v>129</v>
      </c>
      <c r="Y35" s="167">
        <v>108126</v>
      </c>
      <c r="Z35" s="167">
        <v>73</v>
      </c>
      <c r="AA35" s="167">
        <v>473709</v>
      </c>
      <c r="AB35" s="167" t="s">
        <v>129</v>
      </c>
      <c r="AC35" s="167" t="s">
        <v>129</v>
      </c>
      <c r="AD35" s="187">
        <v>473709</v>
      </c>
    </row>
    <row r="36" spans="1:30" ht="17.25" customHeight="1" x14ac:dyDescent="0.15">
      <c r="A36" s="64" t="s">
        <v>182</v>
      </c>
      <c r="B36" s="167">
        <v>2674110</v>
      </c>
      <c r="C36" s="167">
        <v>2674110</v>
      </c>
      <c r="D36" s="167" t="s">
        <v>129</v>
      </c>
      <c r="E36" s="167">
        <v>2674110</v>
      </c>
      <c r="F36" s="167">
        <v>48342</v>
      </c>
      <c r="G36" s="167">
        <v>1088</v>
      </c>
      <c r="H36" s="167">
        <v>3811</v>
      </c>
      <c r="I36" s="167" t="s">
        <v>129</v>
      </c>
      <c r="J36" s="167">
        <v>479</v>
      </c>
      <c r="K36" s="167">
        <v>9441</v>
      </c>
      <c r="L36" s="167">
        <v>1191</v>
      </c>
      <c r="M36" s="167">
        <v>2738462</v>
      </c>
      <c r="N36" s="167" t="s">
        <v>129</v>
      </c>
      <c r="O36" s="167">
        <v>-718170</v>
      </c>
      <c r="P36" s="167">
        <v>2020292</v>
      </c>
      <c r="Q36" s="167">
        <v>420</v>
      </c>
      <c r="R36" s="167">
        <v>74997</v>
      </c>
      <c r="S36" s="167" t="s">
        <v>129</v>
      </c>
      <c r="T36" s="167" t="s">
        <v>129</v>
      </c>
      <c r="U36" s="167">
        <v>3344</v>
      </c>
      <c r="V36" s="167" t="s">
        <v>129</v>
      </c>
      <c r="W36" s="167">
        <v>58977</v>
      </c>
      <c r="X36" s="167">
        <v>51027</v>
      </c>
      <c r="Y36" s="167">
        <v>112757</v>
      </c>
      <c r="Z36" s="167">
        <v>51000</v>
      </c>
      <c r="AA36" s="167">
        <v>2372813</v>
      </c>
      <c r="AB36" s="167" t="s">
        <v>129</v>
      </c>
      <c r="AC36" s="167">
        <v>-153301</v>
      </c>
      <c r="AD36" s="187">
        <v>2219512</v>
      </c>
    </row>
    <row r="37" spans="1:30" ht="17.25" customHeight="1" x14ac:dyDescent="0.15">
      <c r="A37" s="64" t="s">
        <v>183</v>
      </c>
      <c r="B37" s="167">
        <v>1943492</v>
      </c>
      <c r="C37" s="167">
        <v>1943492</v>
      </c>
      <c r="D37" s="167" t="s">
        <v>129</v>
      </c>
      <c r="E37" s="167">
        <v>1943492</v>
      </c>
      <c r="F37" s="167" t="s">
        <v>129</v>
      </c>
      <c r="G37" s="167" t="s">
        <v>129</v>
      </c>
      <c r="H37" s="167" t="s">
        <v>129</v>
      </c>
      <c r="I37" s="167" t="s">
        <v>129</v>
      </c>
      <c r="J37" s="167" t="s">
        <v>129</v>
      </c>
      <c r="K37" s="167" t="s">
        <v>129</v>
      </c>
      <c r="L37" s="167" t="s">
        <v>129</v>
      </c>
      <c r="M37" s="167">
        <v>1943492</v>
      </c>
      <c r="N37" s="167" t="s">
        <v>129</v>
      </c>
      <c r="O37" s="167">
        <v>-1755989</v>
      </c>
      <c r="P37" s="167">
        <v>187503</v>
      </c>
      <c r="Q37" s="167" t="s">
        <v>129</v>
      </c>
      <c r="R37" s="167" t="s">
        <v>129</v>
      </c>
      <c r="S37" s="167" t="s">
        <v>129</v>
      </c>
      <c r="T37" s="167" t="s">
        <v>129</v>
      </c>
      <c r="U37" s="167" t="s">
        <v>129</v>
      </c>
      <c r="V37" s="167" t="s">
        <v>129</v>
      </c>
      <c r="W37" s="167" t="s">
        <v>129</v>
      </c>
      <c r="X37" s="167" t="s">
        <v>129</v>
      </c>
      <c r="Y37" s="167">
        <v>112757</v>
      </c>
      <c r="Z37" s="167">
        <v>1000</v>
      </c>
      <c r="AA37" s="167">
        <v>301260</v>
      </c>
      <c r="AB37" s="167" t="s">
        <v>129</v>
      </c>
      <c r="AC37" s="167">
        <v>-153301</v>
      </c>
      <c r="AD37" s="187">
        <v>147959</v>
      </c>
    </row>
    <row r="38" spans="1:30" ht="17.25" customHeight="1" x14ac:dyDescent="0.15">
      <c r="A38" s="64" t="s">
        <v>184</v>
      </c>
      <c r="B38" s="167" t="s">
        <v>129</v>
      </c>
      <c r="C38" s="167" t="s">
        <v>129</v>
      </c>
      <c r="D38" s="167" t="s">
        <v>129</v>
      </c>
      <c r="E38" s="167" t="s">
        <v>129</v>
      </c>
      <c r="F38" s="167" t="s">
        <v>129</v>
      </c>
      <c r="G38" s="167" t="s">
        <v>129</v>
      </c>
      <c r="H38" s="167" t="s">
        <v>129</v>
      </c>
      <c r="I38" s="167" t="s">
        <v>129</v>
      </c>
      <c r="J38" s="167" t="s">
        <v>129</v>
      </c>
      <c r="K38" s="167" t="s">
        <v>129</v>
      </c>
      <c r="L38" s="167" t="s">
        <v>129</v>
      </c>
      <c r="M38" s="167" t="s">
        <v>129</v>
      </c>
      <c r="N38" s="167" t="s">
        <v>129</v>
      </c>
      <c r="O38" s="167" t="s">
        <v>129</v>
      </c>
      <c r="P38" s="167" t="s">
        <v>129</v>
      </c>
      <c r="Q38" s="167" t="s">
        <v>129</v>
      </c>
      <c r="R38" s="167" t="s">
        <v>129</v>
      </c>
      <c r="S38" s="167" t="s">
        <v>129</v>
      </c>
      <c r="T38" s="167" t="s">
        <v>129</v>
      </c>
      <c r="U38" s="167" t="s">
        <v>129</v>
      </c>
      <c r="V38" s="167" t="s">
        <v>129</v>
      </c>
      <c r="W38" s="167" t="s">
        <v>129</v>
      </c>
      <c r="X38" s="167" t="s">
        <v>129</v>
      </c>
      <c r="Y38" s="167">
        <v>112757</v>
      </c>
      <c r="Z38" s="167">
        <v>1000</v>
      </c>
      <c r="AA38" s="167">
        <v>113757</v>
      </c>
      <c r="AB38" s="167" t="s">
        <v>129</v>
      </c>
      <c r="AC38" s="167" t="s">
        <v>129</v>
      </c>
      <c r="AD38" s="187">
        <v>113757</v>
      </c>
    </row>
    <row r="39" spans="1:30" ht="17.25" customHeight="1" x14ac:dyDescent="0.15">
      <c r="A39" s="64" t="s">
        <v>185</v>
      </c>
      <c r="B39" s="167">
        <v>128662</v>
      </c>
      <c r="C39" s="167">
        <v>128662</v>
      </c>
      <c r="D39" s="167" t="s">
        <v>129</v>
      </c>
      <c r="E39" s="167">
        <v>128662</v>
      </c>
      <c r="F39" s="167" t="s">
        <v>129</v>
      </c>
      <c r="G39" s="167" t="s">
        <v>129</v>
      </c>
      <c r="H39" s="167" t="s">
        <v>129</v>
      </c>
      <c r="I39" s="167" t="s">
        <v>129</v>
      </c>
      <c r="J39" s="167" t="s">
        <v>129</v>
      </c>
      <c r="K39" s="167" t="s">
        <v>129</v>
      </c>
      <c r="L39" s="167" t="s">
        <v>129</v>
      </c>
      <c r="M39" s="167">
        <v>128662</v>
      </c>
      <c r="N39" s="167" t="s">
        <v>129</v>
      </c>
      <c r="O39" s="167" t="s">
        <v>129</v>
      </c>
      <c r="P39" s="167">
        <v>128662</v>
      </c>
      <c r="Q39" s="167" t="s">
        <v>129</v>
      </c>
      <c r="R39" s="167" t="s">
        <v>129</v>
      </c>
      <c r="S39" s="167" t="s">
        <v>129</v>
      </c>
      <c r="T39" s="167" t="s">
        <v>129</v>
      </c>
      <c r="U39" s="167" t="s">
        <v>129</v>
      </c>
      <c r="V39" s="167" t="s">
        <v>129</v>
      </c>
      <c r="W39" s="167" t="s">
        <v>129</v>
      </c>
      <c r="X39" s="167" t="s">
        <v>129</v>
      </c>
      <c r="Y39" s="167" t="s">
        <v>129</v>
      </c>
      <c r="Z39" s="167" t="s">
        <v>129</v>
      </c>
      <c r="AA39" s="167">
        <v>128662</v>
      </c>
      <c r="AB39" s="167" t="s">
        <v>129</v>
      </c>
      <c r="AC39" s="167">
        <v>-94460</v>
      </c>
      <c r="AD39" s="187">
        <v>34202</v>
      </c>
    </row>
    <row r="40" spans="1:30" ht="17.25" customHeight="1" x14ac:dyDescent="0.15">
      <c r="A40" s="64" t="s">
        <v>169</v>
      </c>
      <c r="B40" s="167">
        <v>1814830</v>
      </c>
      <c r="C40" s="167">
        <v>1814830</v>
      </c>
      <c r="D40" s="167" t="s">
        <v>129</v>
      </c>
      <c r="E40" s="167">
        <v>1814830</v>
      </c>
      <c r="F40" s="167" t="s">
        <v>129</v>
      </c>
      <c r="G40" s="167" t="s">
        <v>129</v>
      </c>
      <c r="H40" s="167" t="s">
        <v>129</v>
      </c>
      <c r="I40" s="167" t="s">
        <v>129</v>
      </c>
      <c r="J40" s="167" t="s">
        <v>129</v>
      </c>
      <c r="K40" s="167" t="s">
        <v>129</v>
      </c>
      <c r="L40" s="167" t="s">
        <v>129</v>
      </c>
      <c r="M40" s="167">
        <v>1814830</v>
      </c>
      <c r="N40" s="167" t="s">
        <v>129</v>
      </c>
      <c r="O40" s="167">
        <v>-1755989</v>
      </c>
      <c r="P40" s="167">
        <v>58841</v>
      </c>
      <c r="Q40" s="167" t="s">
        <v>129</v>
      </c>
      <c r="R40" s="167" t="s">
        <v>129</v>
      </c>
      <c r="S40" s="167" t="s">
        <v>129</v>
      </c>
      <c r="T40" s="167" t="s">
        <v>129</v>
      </c>
      <c r="U40" s="167" t="s">
        <v>129</v>
      </c>
      <c r="V40" s="167" t="s">
        <v>129</v>
      </c>
      <c r="W40" s="167" t="s">
        <v>129</v>
      </c>
      <c r="X40" s="167" t="s">
        <v>129</v>
      </c>
      <c r="Y40" s="167" t="s">
        <v>129</v>
      </c>
      <c r="Z40" s="167" t="s">
        <v>129</v>
      </c>
      <c r="AA40" s="167">
        <v>58841</v>
      </c>
      <c r="AB40" s="167" t="s">
        <v>129</v>
      </c>
      <c r="AC40" s="167">
        <v>-58841</v>
      </c>
      <c r="AD40" s="187" t="s">
        <v>129</v>
      </c>
    </row>
    <row r="41" spans="1:30" ht="17.25" customHeight="1" x14ac:dyDescent="0.15">
      <c r="A41" s="64" t="s">
        <v>186</v>
      </c>
      <c r="B41" s="167">
        <v>-1037819</v>
      </c>
      <c r="C41" s="167">
        <v>-1037819</v>
      </c>
      <c r="D41" s="167" t="s">
        <v>129</v>
      </c>
      <c r="E41" s="167">
        <v>-1037819</v>
      </c>
      <c r="F41" s="167" t="s">
        <v>129</v>
      </c>
      <c r="G41" s="167" t="s">
        <v>129</v>
      </c>
      <c r="H41" s="167" t="s">
        <v>129</v>
      </c>
      <c r="I41" s="167" t="s">
        <v>129</v>
      </c>
      <c r="J41" s="167" t="s">
        <v>129</v>
      </c>
      <c r="K41" s="167" t="s">
        <v>129</v>
      </c>
      <c r="L41" s="167" t="s">
        <v>129</v>
      </c>
      <c r="M41" s="167">
        <v>-1037819</v>
      </c>
      <c r="N41" s="167" t="s">
        <v>129</v>
      </c>
      <c r="O41" s="167">
        <v>1037819</v>
      </c>
      <c r="P41" s="167" t="s">
        <v>129</v>
      </c>
      <c r="Q41" s="167" t="s">
        <v>129</v>
      </c>
      <c r="R41" s="167" t="s">
        <v>129</v>
      </c>
      <c r="S41" s="167" t="s">
        <v>129</v>
      </c>
      <c r="T41" s="167" t="s">
        <v>129</v>
      </c>
      <c r="U41" s="167" t="s">
        <v>129</v>
      </c>
      <c r="V41" s="167" t="s">
        <v>129</v>
      </c>
      <c r="W41" s="167" t="s">
        <v>129</v>
      </c>
      <c r="X41" s="167" t="s">
        <v>129</v>
      </c>
      <c r="Y41" s="167" t="s">
        <v>129</v>
      </c>
      <c r="Z41" s="167" t="s">
        <v>129</v>
      </c>
      <c r="AA41" s="167" t="s">
        <v>129</v>
      </c>
      <c r="AB41" s="167" t="s">
        <v>129</v>
      </c>
      <c r="AC41" s="167" t="s">
        <v>129</v>
      </c>
      <c r="AD41" s="187" t="s">
        <v>129</v>
      </c>
    </row>
    <row r="42" spans="1:30" ht="17.25" customHeight="1" x14ac:dyDescent="0.15">
      <c r="A42" s="64" t="s">
        <v>187</v>
      </c>
      <c r="B42" s="167">
        <v>41858</v>
      </c>
      <c r="C42" s="167">
        <v>41858</v>
      </c>
      <c r="D42" s="167" t="s">
        <v>129</v>
      </c>
      <c r="E42" s="167">
        <v>41858</v>
      </c>
      <c r="F42" s="167">
        <v>58903</v>
      </c>
      <c r="G42" s="167">
        <v>1194</v>
      </c>
      <c r="H42" s="167">
        <v>4825</v>
      </c>
      <c r="I42" s="167" t="s">
        <v>129</v>
      </c>
      <c r="J42" s="167">
        <v>479</v>
      </c>
      <c r="K42" s="167">
        <v>9441</v>
      </c>
      <c r="L42" s="167">
        <v>1191</v>
      </c>
      <c r="M42" s="167">
        <v>117891</v>
      </c>
      <c r="N42" s="167" t="s">
        <v>129</v>
      </c>
      <c r="O42" s="167" t="s">
        <v>129</v>
      </c>
      <c r="P42" s="167">
        <v>117891</v>
      </c>
      <c r="Q42" s="167" t="s">
        <v>129</v>
      </c>
      <c r="R42" s="167" t="s">
        <v>129</v>
      </c>
      <c r="S42" s="167" t="s">
        <v>129</v>
      </c>
      <c r="T42" s="167" t="s">
        <v>129</v>
      </c>
      <c r="U42" s="167" t="s">
        <v>129</v>
      </c>
      <c r="V42" s="167" t="s">
        <v>129</v>
      </c>
      <c r="W42" s="167" t="s">
        <v>129</v>
      </c>
      <c r="X42" s="167" t="s">
        <v>129</v>
      </c>
      <c r="Y42" s="167" t="s">
        <v>129</v>
      </c>
      <c r="Z42" s="167" t="s">
        <v>129</v>
      </c>
      <c r="AA42" s="167">
        <v>117891</v>
      </c>
      <c r="AB42" s="167" t="s">
        <v>129</v>
      </c>
      <c r="AC42" s="167" t="s">
        <v>129</v>
      </c>
      <c r="AD42" s="187">
        <v>117891</v>
      </c>
    </row>
    <row r="43" spans="1:30" ht="17.25" customHeight="1" x14ac:dyDescent="0.15">
      <c r="A43" s="64" t="s">
        <v>188</v>
      </c>
      <c r="B43" s="167">
        <v>23722</v>
      </c>
      <c r="C43" s="167">
        <v>23722</v>
      </c>
      <c r="D43" s="167" t="s">
        <v>129</v>
      </c>
      <c r="E43" s="167">
        <v>23722</v>
      </c>
      <c r="F43" s="167" t="s">
        <v>129</v>
      </c>
      <c r="G43" s="167" t="s">
        <v>129</v>
      </c>
      <c r="H43" s="167" t="s">
        <v>129</v>
      </c>
      <c r="I43" s="167" t="s">
        <v>129</v>
      </c>
      <c r="J43" s="167" t="s">
        <v>129</v>
      </c>
      <c r="K43" s="167" t="s">
        <v>129</v>
      </c>
      <c r="L43" s="167" t="s">
        <v>129</v>
      </c>
      <c r="M43" s="167">
        <v>23722</v>
      </c>
      <c r="N43" s="167" t="s">
        <v>129</v>
      </c>
      <c r="O43" s="167" t="s">
        <v>129</v>
      </c>
      <c r="P43" s="167">
        <v>23722</v>
      </c>
      <c r="Q43" s="167" t="s">
        <v>129</v>
      </c>
      <c r="R43" s="167" t="s">
        <v>129</v>
      </c>
      <c r="S43" s="167" t="s">
        <v>129</v>
      </c>
      <c r="T43" s="167" t="s">
        <v>129</v>
      </c>
      <c r="U43" s="167" t="s">
        <v>129</v>
      </c>
      <c r="V43" s="167" t="s">
        <v>129</v>
      </c>
      <c r="W43" s="167" t="s">
        <v>129</v>
      </c>
      <c r="X43" s="167" t="s">
        <v>129</v>
      </c>
      <c r="Y43" s="167" t="s">
        <v>129</v>
      </c>
      <c r="Z43" s="167" t="s">
        <v>129</v>
      </c>
      <c r="AA43" s="167">
        <v>23722</v>
      </c>
      <c r="AB43" s="167" t="s">
        <v>129</v>
      </c>
      <c r="AC43" s="167" t="s">
        <v>129</v>
      </c>
      <c r="AD43" s="187">
        <v>23722</v>
      </c>
    </row>
    <row r="44" spans="1:30" ht="17.25" customHeight="1" x14ac:dyDescent="0.15">
      <c r="A44" s="64" t="s">
        <v>189</v>
      </c>
      <c r="B44" s="167">
        <v>1709584</v>
      </c>
      <c r="C44" s="167">
        <v>1709584</v>
      </c>
      <c r="D44" s="167" t="s">
        <v>129</v>
      </c>
      <c r="E44" s="167">
        <v>1709584</v>
      </c>
      <c r="F44" s="167" t="s">
        <v>129</v>
      </c>
      <c r="G44" s="167" t="s">
        <v>129</v>
      </c>
      <c r="H44" s="167" t="s">
        <v>129</v>
      </c>
      <c r="I44" s="167" t="s">
        <v>129</v>
      </c>
      <c r="J44" s="167" t="s">
        <v>129</v>
      </c>
      <c r="K44" s="167" t="s">
        <v>129</v>
      </c>
      <c r="L44" s="167" t="s">
        <v>129</v>
      </c>
      <c r="M44" s="167">
        <v>1709584</v>
      </c>
      <c r="N44" s="167" t="s">
        <v>129</v>
      </c>
      <c r="O44" s="167" t="s">
        <v>129</v>
      </c>
      <c r="P44" s="167">
        <v>1709584</v>
      </c>
      <c r="Q44" s="167">
        <v>420</v>
      </c>
      <c r="R44" s="167">
        <v>74997</v>
      </c>
      <c r="S44" s="167" t="s">
        <v>129</v>
      </c>
      <c r="T44" s="167" t="s">
        <v>129</v>
      </c>
      <c r="U44" s="167">
        <v>3344</v>
      </c>
      <c r="V44" s="167" t="s">
        <v>129</v>
      </c>
      <c r="W44" s="167">
        <v>58753</v>
      </c>
      <c r="X44" s="167">
        <v>51027</v>
      </c>
      <c r="Y44" s="167" t="s">
        <v>129</v>
      </c>
      <c r="Z44" s="167">
        <v>50000</v>
      </c>
      <c r="AA44" s="167">
        <v>1948124</v>
      </c>
      <c r="AB44" s="167" t="s">
        <v>129</v>
      </c>
      <c r="AC44" s="167" t="s">
        <v>129</v>
      </c>
      <c r="AD44" s="187">
        <v>1948124</v>
      </c>
    </row>
    <row r="45" spans="1:30" ht="17.25" customHeight="1" x14ac:dyDescent="0.15">
      <c r="A45" s="64" t="s">
        <v>190</v>
      </c>
      <c r="B45" s="167" t="s">
        <v>129</v>
      </c>
      <c r="C45" s="167" t="s">
        <v>129</v>
      </c>
      <c r="D45" s="167" t="s">
        <v>129</v>
      </c>
      <c r="E45" s="167" t="s">
        <v>129</v>
      </c>
      <c r="F45" s="167" t="s">
        <v>129</v>
      </c>
      <c r="G45" s="167" t="s">
        <v>129</v>
      </c>
      <c r="H45" s="167" t="s">
        <v>129</v>
      </c>
      <c r="I45" s="167" t="s">
        <v>129</v>
      </c>
      <c r="J45" s="167" t="s">
        <v>129</v>
      </c>
      <c r="K45" s="167" t="s">
        <v>129</v>
      </c>
      <c r="L45" s="167" t="s">
        <v>129</v>
      </c>
      <c r="M45" s="167" t="s">
        <v>129</v>
      </c>
      <c r="N45" s="167" t="s">
        <v>129</v>
      </c>
      <c r="O45" s="167" t="s">
        <v>129</v>
      </c>
      <c r="P45" s="167" t="s">
        <v>129</v>
      </c>
      <c r="Q45" s="167" t="s">
        <v>129</v>
      </c>
      <c r="R45" s="167" t="s">
        <v>129</v>
      </c>
      <c r="S45" s="167" t="s">
        <v>129</v>
      </c>
      <c r="T45" s="167" t="s">
        <v>129</v>
      </c>
      <c r="U45" s="167" t="s">
        <v>129</v>
      </c>
      <c r="V45" s="167" t="s">
        <v>129</v>
      </c>
      <c r="W45" s="167" t="s">
        <v>129</v>
      </c>
      <c r="X45" s="167" t="s">
        <v>129</v>
      </c>
      <c r="Y45" s="167" t="s">
        <v>129</v>
      </c>
      <c r="Z45" s="167" t="s">
        <v>129</v>
      </c>
      <c r="AA45" s="167" t="s">
        <v>129</v>
      </c>
      <c r="AB45" s="167" t="s">
        <v>129</v>
      </c>
      <c r="AC45" s="167" t="s">
        <v>129</v>
      </c>
      <c r="AD45" s="187" t="s">
        <v>129</v>
      </c>
    </row>
    <row r="46" spans="1:30" ht="17.25" customHeight="1" x14ac:dyDescent="0.15">
      <c r="A46" s="64" t="s">
        <v>169</v>
      </c>
      <c r="B46" s="167">
        <v>1709584</v>
      </c>
      <c r="C46" s="167">
        <v>1709584</v>
      </c>
      <c r="D46" s="167" t="s">
        <v>129</v>
      </c>
      <c r="E46" s="167">
        <v>1709584</v>
      </c>
      <c r="F46" s="167" t="s">
        <v>129</v>
      </c>
      <c r="G46" s="167" t="s">
        <v>129</v>
      </c>
      <c r="H46" s="167" t="s">
        <v>129</v>
      </c>
      <c r="I46" s="167" t="s">
        <v>129</v>
      </c>
      <c r="J46" s="167" t="s">
        <v>129</v>
      </c>
      <c r="K46" s="167" t="s">
        <v>129</v>
      </c>
      <c r="L46" s="167" t="s">
        <v>129</v>
      </c>
      <c r="M46" s="167">
        <v>1709584</v>
      </c>
      <c r="N46" s="167" t="s">
        <v>129</v>
      </c>
      <c r="O46" s="167" t="s">
        <v>129</v>
      </c>
      <c r="P46" s="167">
        <v>1709584</v>
      </c>
      <c r="Q46" s="167">
        <v>420</v>
      </c>
      <c r="R46" s="167">
        <v>74997</v>
      </c>
      <c r="S46" s="167" t="s">
        <v>129</v>
      </c>
      <c r="T46" s="167" t="s">
        <v>129</v>
      </c>
      <c r="U46" s="167">
        <v>3344</v>
      </c>
      <c r="V46" s="167" t="s">
        <v>129</v>
      </c>
      <c r="W46" s="167">
        <v>58753</v>
      </c>
      <c r="X46" s="167">
        <v>51027</v>
      </c>
      <c r="Y46" s="167" t="s">
        <v>129</v>
      </c>
      <c r="Z46" s="167">
        <v>50000</v>
      </c>
      <c r="AA46" s="167">
        <v>1948124</v>
      </c>
      <c r="AB46" s="167" t="s">
        <v>129</v>
      </c>
      <c r="AC46" s="167" t="s">
        <v>129</v>
      </c>
      <c r="AD46" s="187">
        <v>1948124</v>
      </c>
    </row>
    <row r="47" spans="1:30" ht="17.25" customHeight="1" x14ac:dyDescent="0.15">
      <c r="A47" s="64" t="s">
        <v>181</v>
      </c>
      <c r="B47" s="167" t="s">
        <v>129</v>
      </c>
      <c r="C47" s="167" t="s">
        <v>129</v>
      </c>
      <c r="D47" s="167" t="s">
        <v>129</v>
      </c>
      <c r="E47" s="167" t="s">
        <v>129</v>
      </c>
      <c r="F47" s="167" t="s">
        <v>129</v>
      </c>
      <c r="G47" s="167" t="s">
        <v>129</v>
      </c>
      <c r="H47" s="167" t="s">
        <v>129</v>
      </c>
      <c r="I47" s="167" t="s">
        <v>129</v>
      </c>
      <c r="J47" s="167" t="s">
        <v>129</v>
      </c>
      <c r="K47" s="167" t="s">
        <v>129</v>
      </c>
      <c r="L47" s="167" t="s">
        <v>129</v>
      </c>
      <c r="M47" s="167" t="s">
        <v>129</v>
      </c>
      <c r="N47" s="167" t="s">
        <v>129</v>
      </c>
      <c r="O47" s="167" t="s">
        <v>129</v>
      </c>
      <c r="P47" s="167" t="s">
        <v>129</v>
      </c>
      <c r="Q47" s="167" t="s">
        <v>129</v>
      </c>
      <c r="R47" s="167" t="s">
        <v>129</v>
      </c>
      <c r="S47" s="167" t="s">
        <v>129</v>
      </c>
      <c r="T47" s="167" t="s">
        <v>129</v>
      </c>
      <c r="U47" s="167" t="s">
        <v>129</v>
      </c>
      <c r="V47" s="167" t="s">
        <v>129</v>
      </c>
      <c r="W47" s="167">
        <v>225</v>
      </c>
      <c r="X47" s="167" t="s">
        <v>129</v>
      </c>
      <c r="Y47" s="167" t="s">
        <v>129</v>
      </c>
      <c r="Z47" s="167" t="s">
        <v>129</v>
      </c>
      <c r="AA47" s="167">
        <v>225</v>
      </c>
      <c r="AB47" s="167" t="s">
        <v>129</v>
      </c>
      <c r="AC47" s="167" t="s">
        <v>129</v>
      </c>
      <c r="AD47" s="187">
        <v>225</v>
      </c>
    </row>
    <row r="48" spans="1:30" ht="17.25" customHeight="1" x14ac:dyDescent="0.15">
      <c r="A48" s="64" t="s">
        <v>191</v>
      </c>
      <c r="B48" s="167">
        <v>-6727</v>
      </c>
      <c r="C48" s="167">
        <v>-6727</v>
      </c>
      <c r="D48" s="167" t="s">
        <v>129</v>
      </c>
      <c r="E48" s="167">
        <v>-6727</v>
      </c>
      <c r="F48" s="167">
        <v>-10561</v>
      </c>
      <c r="G48" s="167">
        <v>-106</v>
      </c>
      <c r="H48" s="167">
        <v>-1014</v>
      </c>
      <c r="I48" s="167" t="s">
        <v>129</v>
      </c>
      <c r="J48" s="167" t="s">
        <v>129</v>
      </c>
      <c r="K48" s="167" t="s">
        <v>129</v>
      </c>
      <c r="L48" s="167" t="s">
        <v>129</v>
      </c>
      <c r="M48" s="167">
        <v>-18408</v>
      </c>
      <c r="N48" s="167" t="s">
        <v>129</v>
      </c>
      <c r="O48" s="167" t="s">
        <v>129</v>
      </c>
      <c r="P48" s="167">
        <v>-18408</v>
      </c>
      <c r="Q48" s="167" t="s">
        <v>129</v>
      </c>
      <c r="R48" s="167" t="s">
        <v>129</v>
      </c>
      <c r="S48" s="167" t="s">
        <v>129</v>
      </c>
      <c r="T48" s="167" t="s">
        <v>129</v>
      </c>
      <c r="U48" s="167" t="s">
        <v>129</v>
      </c>
      <c r="V48" s="167" t="s">
        <v>129</v>
      </c>
      <c r="W48" s="167" t="s">
        <v>129</v>
      </c>
      <c r="X48" s="167" t="s">
        <v>129</v>
      </c>
      <c r="Y48" s="167" t="s">
        <v>129</v>
      </c>
      <c r="Z48" s="167" t="s">
        <v>129</v>
      </c>
      <c r="AA48" s="167">
        <v>-18408</v>
      </c>
      <c r="AB48" s="167" t="s">
        <v>129</v>
      </c>
      <c r="AC48" s="167" t="s">
        <v>129</v>
      </c>
      <c r="AD48" s="187">
        <v>-18408</v>
      </c>
    </row>
    <row r="49" spans="1:30" ht="17.25" customHeight="1" x14ac:dyDescent="0.15">
      <c r="A49" s="64" t="s">
        <v>192</v>
      </c>
      <c r="B49" s="167">
        <v>3104307</v>
      </c>
      <c r="C49" s="167">
        <v>3104307</v>
      </c>
      <c r="D49" s="167" t="s">
        <v>129</v>
      </c>
      <c r="E49" s="167">
        <v>3104307</v>
      </c>
      <c r="F49" s="167">
        <v>870176</v>
      </c>
      <c r="G49" s="167">
        <v>5904</v>
      </c>
      <c r="H49" s="167">
        <v>531243</v>
      </c>
      <c r="I49" s="167" t="s">
        <v>129</v>
      </c>
      <c r="J49" s="167">
        <v>401040</v>
      </c>
      <c r="K49" s="167">
        <v>625365</v>
      </c>
      <c r="L49" s="167">
        <v>313411</v>
      </c>
      <c r="M49" s="167">
        <v>5851447</v>
      </c>
      <c r="N49" s="167" t="s">
        <v>129</v>
      </c>
      <c r="O49" s="167" t="s">
        <v>129</v>
      </c>
      <c r="P49" s="167">
        <v>5851447</v>
      </c>
      <c r="Q49" s="167">
        <v>36007</v>
      </c>
      <c r="R49" s="167" t="s">
        <v>129</v>
      </c>
      <c r="S49" s="167">
        <v>7292</v>
      </c>
      <c r="T49" s="167">
        <v>34942</v>
      </c>
      <c r="U49" s="167">
        <v>14182</v>
      </c>
      <c r="V49" s="167">
        <v>3855</v>
      </c>
      <c r="W49" s="167">
        <v>71297</v>
      </c>
      <c r="X49" s="167">
        <v>20954</v>
      </c>
      <c r="Y49" s="167">
        <v>393194</v>
      </c>
      <c r="Z49" s="167">
        <v>93447</v>
      </c>
      <c r="AA49" s="167">
        <v>6526619</v>
      </c>
      <c r="AB49" s="167" t="s">
        <v>129</v>
      </c>
      <c r="AC49" s="167" t="s">
        <v>129</v>
      </c>
      <c r="AD49" s="187">
        <v>6526619</v>
      </c>
    </row>
    <row r="50" spans="1:30" ht="17.25" customHeight="1" x14ac:dyDescent="0.15">
      <c r="A50" s="64" t="s">
        <v>193</v>
      </c>
      <c r="B50" s="167">
        <v>591724</v>
      </c>
      <c r="C50" s="167">
        <v>591724</v>
      </c>
      <c r="D50" s="167" t="s">
        <v>129</v>
      </c>
      <c r="E50" s="167">
        <v>591724</v>
      </c>
      <c r="F50" s="167">
        <v>120619</v>
      </c>
      <c r="G50" s="167">
        <v>5084</v>
      </c>
      <c r="H50" s="167">
        <v>120296</v>
      </c>
      <c r="I50" s="167" t="s">
        <v>129</v>
      </c>
      <c r="J50" s="167">
        <v>279577</v>
      </c>
      <c r="K50" s="167">
        <v>572594</v>
      </c>
      <c r="L50" s="167">
        <v>232890</v>
      </c>
      <c r="M50" s="167">
        <v>1922783</v>
      </c>
      <c r="N50" s="167" t="s">
        <v>129</v>
      </c>
      <c r="O50" s="167" t="s">
        <v>129</v>
      </c>
      <c r="P50" s="167">
        <v>1922783</v>
      </c>
      <c r="Q50" s="167">
        <v>589</v>
      </c>
      <c r="R50" s="167" t="s">
        <v>129</v>
      </c>
      <c r="S50" s="167">
        <v>25</v>
      </c>
      <c r="T50" s="167">
        <v>6726</v>
      </c>
      <c r="U50" s="167">
        <v>9326</v>
      </c>
      <c r="V50" s="167">
        <v>1020</v>
      </c>
      <c r="W50" s="167">
        <v>69729</v>
      </c>
      <c r="X50" s="167">
        <v>3998</v>
      </c>
      <c r="Y50" s="167">
        <v>376735</v>
      </c>
      <c r="Z50" s="167">
        <v>15037</v>
      </c>
      <c r="AA50" s="167">
        <v>2405968</v>
      </c>
      <c r="AB50" s="167" t="s">
        <v>129</v>
      </c>
      <c r="AC50" s="167" t="s">
        <v>129</v>
      </c>
      <c r="AD50" s="187">
        <v>2405968</v>
      </c>
    </row>
    <row r="51" spans="1:30" ht="17.25" customHeight="1" x14ac:dyDescent="0.15">
      <c r="A51" s="64" t="s">
        <v>371</v>
      </c>
      <c r="B51" s="167">
        <v>579608</v>
      </c>
      <c r="C51" s="167">
        <v>579608</v>
      </c>
      <c r="D51" s="167" t="s">
        <v>129</v>
      </c>
      <c r="E51" s="167">
        <v>579608</v>
      </c>
      <c r="F51" s="167">
        <v>120619</v>
      </c>
      <c r="G51" s="167">
        <v>5084</v>
      </c>
      <c r="H51" s="167">
        <v>120296</v>
      </c>
      <c r="I51" s="167" t="s">
        <v>129</v>
      </c>
      <c r="J51" s="167">
        <v>279577</v>
      </c>
      <c r="K51" s="167">
        <v>572594</v>
      </c>
      <c r="L51" s="167">
        <v>232890</v>
      </c>
      <c r="M51" s="167">
        <v>1910667</v>
      </c>
      <c r="N51" s="167" t="s">
        <v>129</v>
      </c>
      <c r="O51" s="167" t="s">
        <v>129</v>
      </c>
      <c r="P51" s="167">
        <v>1910667</v>
      </c>
      <c r="Q51" s="167">
        <v>589</v>
      </c>
      <c r="R51" s="167" t="s">
        <v>129</v>
      </c>
      <c r="S51" s="167">
        <v>25</v>
      </c>
      <c r="T51" s="167">
        <v>6526</v>
      </c>
      <c r="U51" s="167">
        <v>9326</v>
      </c>
      <c r="V51" s="167">
        <v>1020</v>
      </c>
      <c r="W51" s="167">
        <v>69715</v>
      </c>
      <c r="X51" s="167">
        <v>3998</v>
      </c>
      <c r="Y51" s="167">
        <v>376735</v>
      </c>
      <c r="Z51" s="167">
        <v>15037</v>
      </c>
      <c r="AA51" s="167">
        <v>2393639</v>
      </c>
      <c r="AB51" s="167" t="s">
        <v>129</v>
      </c>
      <c r="AC51" s="167" t="s">
        <v>129</v>
      </c>
      <c r="AD51" s="187">
        <v>2393639</v>
      </c>
    </row>
    <row r="52" spans="1:30" ht="17.25" customHeight="1" x14ac:dyDescent="0.15">
      <c r="A52" s="64" t="s">
        <v>372</v>
      </c>
      <c r="B52" s="167">
        <v>12116</v>
      </c>
      <c r="C52" s="167">
        <v>12116</v>
      </c>
      <c r="D52" s="167" t="s">
        <v>129</v>
      </c>
      <c r="E52" s="167">
        <v>12116</v>
      </c>
      <c r="F52" s="167" t="s">
        <v>129</v>
      </c>
      <c r="G52" s="167" t="s">
        <v>129</v>
      </c>
      <c r="H52" s="167" t="s">
        <v>129</v>
      </c>
      <c r="I52" s="167" t="s">
        <v>129</v>
      </c>
      <c r="J52" s="167" t="s">
        <v>129</v>
      </c>
      <c r="K52" s="167" t="s">
        <v>129</v>
      </c>
      <c r="L52" s="167" t="s">
        <v>129</v>
      </c>
      <c r="M52" s="167">
        <v>12116</v>
      </c>
      <c r="N52" s="167" t="s">
        <v>129</v>
      </c>
      <c r="O52" s="167" t="s">
        <v>129</v>
      </c>
      <c r="P52" s="167">
        <v>12116</v>
      </c>
      <c r="Q52" s="167" t="s">
        <v>129</v>
      </c>
      <c r="R52" s="167" t="s">
        <v>129</v>
      </c>
      <c r="S52" s="167" t="s">
        <v>129</v>
      </c>
      <c r="T52" s="167">
        <v>200</v>
      </c>
      <c r="U52" s="167" t="s">
        <v>129</v>
      </c>
      <c r="V52" s="167" t="s">
        <v>129</v>
      </c>
      <c r="W52" s="167">
        <v>13</v>
      </c>
      <c r="X52" s="167" t="s">
        <v>129</v>
      </c>
      <c r="Y52" s="167" t="s">
        <v>129</v>
      </c>
      <c r="Z52" s="167" t="s">
        <v>129</v>
      </c>
      <c r="AA52" s="167">
        <v>12329</v>
      </c>
      <c r="AB52" s="167" t="s">
        <v>129</v>
      </c>
      <c r="AC52" s="167" t="s">
        <v>129</v>
      </c>
      <c r="AD52" s="187">
        <v>12329</v>
      </c>
    </row>
    <row r="53" spans="1:30" ht="17.25" customHeight="1" x14ac:dyDescent="0.15">
      <c r="A53" s="64" t="s">
        <v>194</v>
      </c>
      <c r="B53" s="167">
        <v>10189</v>
      </c>
      <c r="C53" s="167">
        <v>10189</v>
      </c>
      <c r="D53" s="167" t="s">
        <v>129</v>
      </c>
      <c r="E53" s="167">
        <v>10189</v>
      </c>
      <c r="F53" s="167">
        <v>21515</v>
      </c>
      <c r="G53" s="167">
        <v>901</v>
      </c>
      <c r="H53" s="167">
        <v>2244</v>
      </c>
      <c r="I53" s="167" t="s">
        <v>129</v>
      </c>
      <c r="J53" s="167">
        <v>114882</v>
      </c>
      <c r="K53" s="167">
        <v>52762</v>
      </c>
      <c r="L53" s="167">
        <v>80521</v>
      </c>
      <c r="M53" s="167">
        <v>283013</v>
      </c>
      <c r="N53" s="167" t="s">
        <v>129</v>
      </c>
      <c r="O53" s="167" t="s">
        <v>129</v>
      </c>
      <c r="P53" s="167">
        <v>283013</v>
      </c>
      <c r="Q53" s="167" t="s">
        <v>129</v>
      </c>
      <c r="R53" s="167" t="s">
        <v>129</v>
      </c>
      <c r="S53" s="167" t="s">
        <v>129</v>
      </c>
      <c r="T53" s="167" t="s">
        <v>129</v>
      </c>
      <c r="U53" s="167" t="s">
        <v>129</v>
      </c>
      <c r="V53" s="167">
        <v>2</v>
      </c>
      <c r="W53" s="167" t="s">
        <v>129</v>
      </c>
      <c r="X53" s="167" t="s">
        <v>129</v>
      </c>
      <c r="Y53" s="167">
        <v>10719</v>
      </c>
      <c r="Z53" s="167">
        <v>5025</v>
      </c>
      <c r="AA53" s="167">
        <v>298758</v>
      </c>
      <c r="AB53" s="167" t="s">
        <v>129</v>
      </c>
      <c r="AC53" s="167" t="s">
        <v>129</v>
      </c>
      <c r="AD53" s="187">
        <v>298758</v>
      </c>
    </row>
    <row r="54" spans="1:30" ht="17.25" customHeight="1" x14ac:dyDescent="0.15">
      <c r="A54" s="64" t="s">
        <v>195</v>
      </c>
      <c r="B54" s="167">
        <v>5484</v>
      </c>
      <c r="C54" s="167">
        <v>5484</v>
      </c>
      <c r="D54" s="167" t="s">
        <v>129</v>
      </c>
      <c r="E54" s="167">
        <v>5484</v>
      </c>
      <c r="F54" s="167" t="s">
        <v>129</v>
      </c>
      <c r="G54" s="167" t="s">
        <v>129</v>
      </c>
      <c r="H54" s="167" t="s">
        <v>129</v>
      </c>
      <c r="I54" s="167" t="s">
        <v>129</v>
      </c>
      <c r="J54" s="167" t="s">
        <v>129</v>
      </c>
      <c r="K54" s="167" t="s">
        <v>129</v>
      </c>
      <c r="L54" s="167" t="s">
        <v>129</v>
      </c>
      <c r="M54" s="167">
        <v>5484</v>
      </c>
      <c r="N54" s="167" t="s">
        <v>129</v>
      </c>
      <c r="O54" s="167" t="s">
        <v>129</v>
      </c>
      <c r="P54" s="167">
        <v>5484</v>
      </c>
      <c r="Q54" s="167" t="s">
        <v>129</v>
      </c>
      <c r="R54" s="167" t="s">
        <v>129</v>
      </c>
      <c r="S54" s="167" t="s">
        <v>129</v>
      </c>
      <c r="T54" s="167" t="s">
        <v>129</v>
      </c>
      <c r="U54" s="167" t="s">
        <v>129</v>
      </c>
      <c r="V54" s="167" t="s">
        <v>129</v>
      </c>
      <c r="W54" s="167" t="s">
        <v>129</v>
      </c>
      <c r="X54" s="167" t="s">
        <v>129</v>
      </c>
      <c r="Y54" s="167" t="s">
        <v>129</v>
      </c>
      <c r="Z54" s="167" t="s">
        <v>129</v>
      </c>
      <c r="AA54" s="167">
        <v>5484</v>
      </c>
      <c r="AB54" s="167" t="s">
        <v>129</v>
      </c>
      <c r="AC54" s="167" t="s">
        <v>129</v>
      </c>
      <c r="AD54" s="187">
        <v>5484</v>
      </c>
    </row>
    <row r="55" spans="1:30" ht="17.25" customHeight="1" x14ac:dyDescent="0.15">
      <c r="A55" s="64" t="s">
        <v>196</v>
      </c>
      <c r="B55" s="167">
        <v>2498548</v>
      </c>
      <c r="C55" s="167">
        <v>2498548</v>
      </c>
      <c r="D55" s="167" t="s">
        <v>129</v>
      </c>
      <c r="E55" s="167">
        <v>2498548</v>
      </c>
      <c r="F55" s="167">
        <v>731899</v>
      </c>
      <c r="G55" s="167" t="s">
        <v>129</v>
      </c>
      <c r="H55" s="167">
        <v>409174</v>
      </c>
      <c r="I55" s="167" t="s">
        <v>129</v>
      </c>
      <c r="J55" s="167" t="s">
        <v>129</v>
      </c>
      <c r="K55" s="167" t="s">
        <v>129</v>
      </c>
      <c r="L55" s="167" t="s">
        <v>129</v>
      </c>
      <c r="M55" s="167">
        <v>3639621</v>
      </c>
      <c r="N55" s="167" t="s">
        <v>129</v>
      </c>
      <c r="O55" s="167" t="s">
        <v>129</v>
      </c>
      <c r="P55" s="167">
        <v>3639621</v>
      </c>
      <c r="Q55" s="167">
        <v>35418</v>
      </c>
      <c r="R55" s="167" t="s">
        <v>129</v>
      </c>
      <c r="S55" s="167">
        <v>7267</v>
      </c>
      <c r="T55" s="167">
        <v>28216</v>
      </c>
      <c r="U55" s="167">
        <v>4856</v>
      </c>
      <c r="V55" s="167">
        <v>2833</v>
      </c>
      <c r="W55" s="167">
        <v>1554</v>
      </c>
      <c r="X55" s="167">
        <v>16956</v>
      </c>
      <c r="Y55" s="167" t="s">
        <v>129</v>
      </c>
      <c r="Z55" s="167" t="s">
        <v>129</v>
      </c>
      <c r="AA55" s="167">
        <v>3736722</v>
      </c>
      <c r="AB55" s="167" t="s">
        <v>129</v>
      </c>
      <c r="AC55" s="167" t="s">
        <v>129</v>
      </c>
      <c r="AD55" s="187">
        <v>3736722</v>
      </c>
    </row>
    <row r="56" spans="1:30" ht="17.25" customHeight="1" x14ac:dyDescent="0.15">
      <c r="A56" s="64" t="s">
        <v>197</v>
      </c>
      <c r="B56" s="167">
        <v>1478253</v>
      </c>
      <c r="C56" s="167">
        <v>1478253</v>
      </c>
      <c r="D56" s="167" t="s">
        <v>129</v>
      </c>
      <c r="E56" s="167">
        <v>1478253</v>
      </c>
      <c r="F56" s="167">
        <v>731899</v>
      </c>
      <c r="G56" s="167" t="s">
        <v>129</v>
      </c>
      <c r="H56" s="167">
        <v>409174</v>
      </c>
      <c r="I56" s="167" t="s">
        <v>129</v>
      </c>
      <c r="J56" s="167" t="s">
        <v>129</v>
      </c>
      <c r="K56" s="167" t="s">
        <v>129</v>
      </c>
      <c r="L56" s="167" t="s">
        <v>129</v>
      </c>
      <c r="M56" s="167">
        <v>2619326</v>
      </c>
      <c r="N56" s="167" t="s">
        <v>129</v>
      </c>
      <c r="O56" s="167" t="s">
        <v>129</v>
      </c>
      <c r="P56" s="167">
        <v>2619326</v>
      </c>
      <c r="Q56" s="167">
        <v>35418</v>
      </c>
      <c r="R56" s="167" t="s">
        <v>129</v>
      </c>
      <c r="S56" s="167">
        <v>7267</v>
      </c>
      <c r="T56" s="167">
        <v>28216</v>
      </c>
      <c r="U56" s="167">
        <v>4856</v>
      </c>
      <c r="V56" s="167">
        <v>2833</v>
      </c>
      <c r="W56" s="167">
        <v>1554</v>
      </c>
      <c r="X56" s="167">
        <v>16956</v>
      </c>
      <c r="Y56" s="167" t="s">
        <v>129</v>
      </c>
      <c r="Z56" s="167" t="s">
        <v>129</v>
      </c>
      <c r="AA56" s="167">
        <v>2716427</v>
      </c>
      <c r="AB56" s="167" t="s">
        <v>129</v>
      </c>
      <c r="AC56" s="167" t="s">
        <v>129</v>
      </c>
      <c r="AD56" s="187">
        <v>2716427</v>
      </c>
    </row>
    <row r="57" spans="1:30" ht="17.25" customHeight="1" x14ac:dyDescent="0.15">
      <c r="A57" s="64" t="s">
        <v>198</v>
      </c>
      <c r="B57" s="167">
        <v>1020295</v>
      </c>
      <c r="C57" s="167">
        <v>1020295</v>
      </c>
      <c r="D57" s="167" t="s">
        <v>129</v>
      </c>
      <c r="E57" s="167">
        <v>1020295</v>
      </c>
      <c r="F57" s="167" t="s">
        <v>129</v>
      </c>
      <c r="G57" s="167" t="s">
        <v>129</v>
      </c>
      <c r="H57" s="167" t="s">
        <v>129</v>
      </c>
      <c r="I57" s="167" t="s">
        <v>129</v>
      </c>
      <c r="J57" s="167" t="s">
        <v>129</v>
      </c>
      <c r="K57" s="167" t="s">
        <v>129</v>
      </c>
      <c r="L57" s="167" t="s">
        <v>129</v>
      </c>
      <c r="M57" s="167">
        <v>1020295</v>
      </c>
      <c r="N57" s="167" t="s">
        <v>129</v>
      </c>
      <c r="O57" s="167" t="s">
        <v>129</v>
      </c>
      <c r="P57" s="167">
        <v>1020295</v>
      </c>
      <c r="Q57" s="167" t="s">
        <v>129</v>
      </c>
      <c r="R57" s="167" t="s">
        <v>129</v>
      </c>
      <c r="S57" s="167" t="s">
        <v>129</v>
      </c>
      <c r="T57" s="167" t="s">
        <v>129</v>
      </c>
      <c r="U57" s="167" t="s">
        <v>129</v>
      </c>
      <c r="V57" s="167" t="s">
        <v>129</v>
      </c>
      <c r="W57" s="167" t="s">
        <v>129</v>
      </c>
      <c r="X57" s="167" t="s">
        <v>129</v>
      </c>
      <c r="Y57" s="167" t="s">
        <v>129</v>
      </c>
      <c r="Z57" s="167" t="s">
        <v>129</v>
      </c>
      <c r="AA57" s="167">
        <v>1020295</v>
      </c>
      <c r="AB57" s="167" t="s">
        <v>129</v>
      </c>
      <c r="AC57" s="167" t="s">
        <v>129</v>
      </c>
      <c r="AD57" s="187">
        <v>1020295</v>
      </c>
    </row>
    <row r="58" spans="1:30" ht="17.25" customHeight="1" x14ac:dyDescent="0.15">
      <c r="A58" s="64" t="s">
        <v>199</v>
      </c>
      <c r="B58" s="167" t="s">
        <v>129</v>
      </c>
      <c r="C58" s="167" t="s">
        <v>129</v>
      </c>
      <c r="D58" s="167" t="s">
        <v>129</v>
      </c>
      <c r="E58" s="167" t="s">
        <v>129</v>
      </c>
      <c r="F58" s="167" t="s">
        <v>129</v>
      </c>
      <c r="G58" s="167" t="s">
        <v>129</v>
      </c>
      <c r="H58" s="167" t="s">
        <v>129</v>
      </c>
      <c r="I58" s="167" t="s">
        <v>129</v>
      </c>
      <c r="J58" s="167">
        <v>6582</v>
      </c>
      <c r="K58" s="167">
        <v>10</v>
      </c>
      <c r="L58" s="167" t="s">
        <v>129</v>
      </c>
      <c r="M58" s="167">
        <v>6592</v>
      </c>
      <c r="N58" s="167" t="s">
        <v>129</v>
      </c>
      <c r="O58" s="167" t="s">
        <v>129</v>
      </c>
      <c r="P58" s="167">
        <v>6592</v>
      </c>
      <c r="Q58" s="167" t="s">
        <v>129</v>
      </c>
      <c r="R58" s="167" t="s">
        <v>129</v>
      </c>
      <c r="S58" s="167" t="s">
        <v>129</v>
      </c>
      <c r="T58" s="167" t="s">
        <v>129</v>
      </c>
      <c r="U58" s="167" t="s">
        <v>129</v>
      </c>
      <c r="V58" s="167" t="s">
        <v>129</v>
      </c>
      <c r="W58" s="167" t="s">
        <v>129</v>
      </c>
      <c r="X58" s="167" t="s">
        <v>129</v>
      </c>
      <c r="Y58" s="167">
        <v>5735</v>
      </c>
      <c r="Z58" s="167">
        <v>66245</v>
      </c>
      <c r="AA58" s="167">
        <v>78572</v>
      </c>
      <c r="AB58" s="167" t="s">
        <v>129</v>
      </c>
      <c r="AC58" s="167" t="s">
        <v>129</v>
      </c>
      <c r="AD58" s="187">
        <v>78572</v>
      </c>
    </row>
    <row r="59" spans="1:30" ht="17.25" customHeight="1" x14ac:dyDescent="0.15">
      <c r="A59" s="64" t="s">
        <v>151</v>
      </c>
      <c r="B59" s="167" t="s">
        <v>129</v>
      </c>
      <c r="C59" s="167" t="s">
        <v>129</v>
      </c>
      <c r="D59" s="167" t="s">
        <v>129</v>
      </c>
      <c r="E59" s="167" t="s">
        <v>129</v>
      </c>
      <c r="F59" s="167" t="s">
        <v>129</v>
      </c>
      <c r="G59" s="167" t="s">
        <v>129</v>
      </c>
      <c r="H59" s="167" t="s">
        <v>129</v>
      </c>
      <c r="I59" s="167" t="s">
        <v>129</v>
      </c>
      <c r="J59" s="167" t="s">
        <v>129</v>
      </c>
      <c r="K59" s="167" t="s">
        <v>129</v>
      </c>
      <c r="L59" s="167" t="s">
        <v>129</v>
      </c>
      <c r="M59" s="167" t="s">
        <v>129</v>
      </c>
      <c r="N59" s="167" t="s">
        <v>129</v>
      </c>
      <c r="O59" s="167" t="s">
        <v>129</v>
      </c>
      <c r="P59" s="167" t="s">
        <v>129</v>
      </c>
      <c r="Q59" s="167" t="s">
        <v>129</v>
      </c>
      <c r="R59" s="167" t="s">
        <v>129</v>
      </c>
      <c r="S59" s="167" t="s">
        <v>129</v>
      </c>
      <c r="T59" s="167" t="s">
        <v>129</v>
      </c>
      <c r="U59" s="167" t="s">
        <v>129</v>
      </c>
      <c r="V59" s="167" t="s">
        <v>129</v>
      </c>
      <c r="W59" s="167">
        <v>15</v>
      </c>
      <c r="X59" s="167" t="s">
        <v>129</v>
      </c>
      <c r="Y59" s="167">
        <v>6</v>
      </c>
      <c r="Z59" s="167">
        <v>7204</v>
      </c>
      <c r="AA59" s="167">
        <v>7225</v>
      </c>
      <c r="AB59" s="167" t="s">
        <v>129</v>
      </c>
      <c r="AC59" s="167" t="s">
        <v>129</v>
      </c>
      <c r="AD59" s="187">
        <v>7225</v>
      </c>
    </row>
    <row r="60" spans="1:30" ht="17.25" customHeight="1" x14ac:dyDescent="0.15">
      <c r="A60" s="64" t="s">
        <v>200</v>
      </c>
      <c r="B60" s="167">
        <v>-1637</v>
      </c>
      <c r="C60" s="167">
        <v>-1637</v>
      </c>
      <c r="D60" s="167" t="s">
        <v>129</v>
      </c>
      <c r="E60" s="167">
        <v>-1637</v>
      </c>
      <c r="F60" s="167">
        <v>-3858</v>
      </c>
      <c r="G60" s="167">
        <v>-80</v>
      </c>
      <c r="H60" s="167">
        <v>-472</v>
      </c>
      <c r="I60" s="167" t="s">
        <v>129</v>
      </c>
      <c r="J60" s="167" t="s">
        <v>129</v>
      </c>
      <c r="K60" s="167" t="s">
        <v>129</v>
      </c>
      <c r="L60" s="167" t="s">
        <v>129</v>
      </c>
      <c r="M60" s="167">
        <v>-6047</v>
      </c>
      <c r="N60" s="167" t="s">
        <v>129</v>
      </c>
      <c r="O60" s="167" t="s">
        <v>129</v>
      </c>
      <c r="P60" s="167">
        <v>-6047</v>
      </c>
      <c r="Q60" s="167" t="s">
        <v>129</v>
      </c>
      <c r="R60" s="167" t="s">
        <v>129</v>
      </c>
      <c r="S60" s="167" t="s">
        <v>129</v>
      </c>
      <c r="T60" s="167" t="s">
        <v>129</v>
      </c>
      <c r="U60" s="167" t="s">
        <v>129</v>
      </c>
      <c r="V60" s="167" t="s">
        <v>129</v>
      </c>
      <c r="W60" s="167" t="s">
        <v>129</v>
      </c>
      <c r="X60" s="167" t="s">
        <v>129</v>
      </c>
      <c r="Y60" s="167" t="s">
        <v>129</v>
      </c>
      <c r="Z60" s="167">
        <v>-64</v>
      </c>
      <c r="AA60" s="167">
        <v>-6110</v>
      </c>
      <c r="AB60" s="167" t="s">
        <v>129</v>
      </c>
      <c r="AC60" s="167" t="s">
        <v>129</v>
      </c>
      <c r="AD60" s="187">
        <v>-6110</v>
      </c>
    </row>
    <row r="61" spans="1:30" ht="17.25" customHeight="1" x14ac:dyDescent="0.15">
      <c r="A61" s="64" t="s">
        <v>302</v>
      </c>
      <c r="B61" s="167" t="s">
        <v>129</v>
      </c>
      <c r="C61" s="167" t="s">
        <v>129</v>
      </c>
      <c r="D61" s="167" t="s">
        <v>129</v>
      </c>
      <c r="E61" s="167" t="s">
        <v>129</v>
      </c>
      <c r="F61" s="167" t="s">
        <v>129</v>
      </c>
      <c r="G61" s="167" t="s">
        <v>129</v>
      </c>
      <c r="H61" s="167" t="s">
        <v>129</v>
      </c>
      <c r="I61" s="167" t="s">
        <v>129</v>
      </c>
      <c r="J61" s="167" t="s">
        <v>129</v>
      </c>
      <c r="K61" s="167" t="s">
        <v>129</v>
      </c>
      <c r="L61" s="167" t="s">
        <v>129</v>
      </c>
      <c r="M61" s="167" t="s">
        <v>129</v>
      </c>
      <c r="N61" s="167" t="s">
        <v>129</v>
      </c>
      <c r="O61" s="167" t="s">
        <v>129</v>
      </c>
      <c r="P61" s="167" t="s">
        <v>129</v>
      </c>
      <c r="Q61" s="167" t="s">
        <v>129</v>
      </c>
      <c r="R61" s="167" t="s">
        <v>129</v>
      </c>
      <c r="S61" s="167" t="s">
        <v>129</v>
      </c>
      <c r="T61" s="167" t="s">
        <v>129</v>
      </c>
      <c r="U61" s="167" t="s">
        <v>129</v>
      </c>
      <c r="V61" s="167" t="s">
        <v>129</v>
      </c>
      <c r="W61" s="167" t="s">
        <v>129</v>
      </c>
      <c r="X61" s="167" t="s">
        <v>129</v>
      </c>
      <c r="Y61" s="167" t="s">
        <v>129</v>
      </c>
      <c r="Z61" s="167" t="s">
        <v>129</v>
      </c>
      <c r="AA61" s="167" t="s">
        <v>129</v>
      </c>
      <c r="AB61" s="167" t="s">
        <v>129</v>
      </c>
      <c r="AC61" s="167" t="s">
        <v>129</v>
      </c>
      <c r="AD61" s="187" t="s">
        <v>129</v>
      </c>
    </row>
    <row r="62" spans="1:30" ht="17.25" customHeight="1" x14ac:dyDescent="0.15">
      <c r="A62" s="64" t="s">
        <v>202</v>
      </c>
      <c r="B62" s="167">
        <v>15443011</v>
      </c>
      <c r="C62" s="167">
        <v>15443011</v>
      </c>
      <c r="D62" s="167" t="s">
        <v>129</v>
      </c>
      <c r="E62" s="167">
        <v>15443011</v>
      </c>
      <c r="F62" s="167">
        <v>918517</v>
      </c>
      <c r="G62" s="167">
        <v>6992</v>
      </c>
      <c r="H62" s="167">
        <v>535054</v>
      </c>
      <c r="I62" s="167" t="s">
        <v>129</v>
      </c>
      <c r="J62" s="167">
        <v>1669405</v>
      </c>
      <c r="K62" s="167">
        <v>2855856</v>
      </c>
      <c r="L62" s="167">
        <v>10547340</v>
      </c>
      <c r="M62" s="167">
        <v>31976175</v>
      </c>
      <c r="N62" s="167" t="s">
        <v>129</v>
      </c>
      <c r="O62" s="167">
        <v>-718170</v>
      </c>
      <c r="P62" s="167">
        <v>31258005</v>
      </c>
      <c r="Q62" s="167">
        <v>36427</v>
      </c>
      <c r="R62" s="167">
        <v>74997</v>
      </c>
      <c r="S62" s="167">
        <v>7292</v>
      </c>
      <c r="T62" s="167">
        <v>277824</v>
      </c>
      <c r="U62" s="167">
        <v>195966</v>
      </c>
      <c r="V62" s="167">
        <v>21837</v>
      </c>
      <c r="W62" s="167">
        <v>130275</v>
      </c>
      <c r="X62" s="167">
        <v>151817</v>
      </c>
      <c r="Y62" s="167">
        <v>1143536</v>
      </c>
      <c r="Z62" s="167">
        <v>190986</v>
      </c>
      <c r="AA62" s="167">
        <v>33488961</v>
      </c>
      <c r="AB62" s="167" t="s">
        <v>129</v>
      </c>
      <c r="AC62" s="167">
        <v>-153301</v>
      </c>
      <c r="AD62" s="187">
        <v>33335660</v>
      </c>
    </row>
    <row r="63" spans="1:30" ht="17.25" customHeight="1" x14ac:dyDescent="0.15">
      <c r="A63" s="64" t="s">
        <v>139</v>
      </c>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87"/>
    </row>
    <row r="64" spans="1:30" ht="17.25" customHeight="1" x14ac:dyDescent="0.15">
      <c r="A64" s="64" t="s">
        <v>141</v>
      </c>
      <c r="B64" s="167">
        <v>6054908</v>
      </c>
      <c r="C64" s="167">
        <v>6054908</v>
      </c>
      <c r="D64" s="167" t="s">
        <v>129</v>
      </c>
      <c r="E64" s="167">
        <v>6054908</v>
      </c>
      <c r="F64" s="167" t="s">
        <v>129</v>
      </c>
      <c r="G64" s="167" t="s">
        <v>129</v>
      </c>
      <c r="H64" s="167" t="s">
        <v>129</v>
      </c>
      <c r="I64" s="167" t="s">
        <v>129</v>
      </c>
      <c r="J64" s="167">
        <v>620980</v>
      </c>
      <c r="K64" s="167">
        <v>876760</v>
      </c>
      <c r="L64" s="167">
        <v>9304845</v>
      </c>
      <c r="M64" s="167">
        <v>16857493</v>
      </c>
      <c r="N64" s="167" t="s">
        <v>129</v>
      </c>
      <c r="O64" s="167" t="s">
        <v>129</v>
      </c>
      <c r="P64" s="167">
        <v>16857493</v>
      </c>
      <c r="Q64" s="167">
        <v>828</v>
      </c>
      <c r="R64" s="167">
        <v>74997</v>
      </c>
      <c r="S64" s="167" t="s">
        <v>129</v>
      </c>
      <c r="T64" s="167">
        <v>71160</v>
      </c>
      <c r="U64" s="167">
        <v>323105</v>
      </c>
      <c r="V64" s="167">
        <v>15232</v>
      </c>
      <c r="W64" s="167" t="s">
        <v>129</v>
      </c>
      <c r="X64" s="167" t="s">
        <v>129</v>
      </c>
      <c r="Y64" s="167">
        <v>97202</v>
      </c>
      <c r="Z64" s="167">
        <v>36117</v>
      </c>
      <c r="AA64" s="167">
        <v>17476133</v>
      </c>
      <c r="AB64" s="167" t="s">
        <v>129</v>
      </c>
      <c r="AC64" s="167">
        <v>-18000</v>
      </c>
      <c r="AD64" s="187">
        <v>17458133</v>
      </c>
    </row>
    <row r="65" spans="1:30" ht="17.25" customHeight="1" x14ac:dyDescent="0.15">
      <c r="A65" s="64" t="s">
        <v>299</v>
      </c>
      <c r="B65" s="167">
        <v>5094125</v>
      </c>
      <c r="C65" s="167">
        <v>5094125</v>
      </c>
      <c r="D65" s="167" t="s">
        <v>129</v>
      </c>
      <c r="E65" s="167">
        <v>5094125</v>
      </c>
      <c r="F65" s="167" t="s">
        <v>129</v>
      </c>
      <c r="G65" s="167" t="s">
        <v>129</v>
      </c>
      <c r="H65" s="167" t="s">
        <v>129</v>
      </c>
      <c r="I65" s="167" t="s">
        <v>129</v>
      </c>
      <c r="J65" s="167">
        <v>402023</v>
      </c>
      <c r="K65" s="167">
        <v>364849</v>
      </c>
      <c r="L65" s="167">
        <v>4541433</v>
      </c>
      <c r="M65" s="167">
        <v>10402429</v>
      </c>
      <c r="N65" s="167" t="s">
        <v>129</v>
      </c>
      <c r="O65" s="167" t="s">
        <v>129</v>
      </c>
      <c r="P65" s="167">
        <v>10402429</v>
      </c>
      <c r="Q65" s="167" t="s">
        <v>129</v>
      </c>
      <c r="R65" s="167" t="s">
        <v>129</v>
      </c>
      <c r="S65" s="167" t="s">
        <v>129</v>
      </c>
      <c r="T65" s="167">
        <v>71160</v>
      </c>
      <c r="U65" s="167">
        <v>134144</v>
      </c>
      <c r="V65" s="167" t="s">
        <v>129</v>
      </c>
      <c r="W65" s="167" t="s">
        <v>129</v>
      </c>
      <c r="X65" s="167" t="s">
        <v>129</v>
      </c>
      <c r="Y65" s="167">
        <v>88525</v>
      </c>
      <c r="Z65" s="167">
        <v>15000</v>
      </c>
      <c r="AA65" s="167">
        <v>10711258</v>
      </c>
      <c r="AB65" s="167" t="s">
        <v>129</v>
      </c>
      <c r="AC65" s="167" t="s">
        <v>129</v>
      </c>
      <c r="AD65" s="187">
        <v>10711258</v>
      </c>
    </row>
    <row r="66" spans="1:30" ht="17.25" customHeight="1" x14ac:dyDescent="0.15">
      <c r="A66" s="64" t="s">
        <v>145</v>
      </c>
      <c r="B66" s="167" t="s">
        <v>129</v>
      </c>
      <c r="C66" s="167" t="s">
        <v>129</v>
      </c>
      <c r="D66" s="167" t="s">
        <v>129</v>
      </c>
      <c r="E66" s="167" t="s">
        <v>129</v>
      </c>
      <c r="F66" s="167" t="s">
        <v>129</v>
      </c>
      <c r="G66" s="167" t="s">
        <v>129</v>
      </c>
      <c r="H66" s="167" t="s">
        <v>129</v>
      </c>
      <c r="I66" s="167" t="s">
        <v>129</v>
      </c>
      <c r="J66" s="167" t="s">
        <v>129</v>
      </c>
      <c r="K66" s="167" t="s">
        <v>129</v>
      </c>
      <c r="L66" s="167" t="s">
        <v>129</v>
      </c>
      <c r="M66" s="167" t="s">
        <v>129</v>
      </c>
      <c r="N66" s="167" t="s">
        <v>129</v>
      </c>
      <c r="O66" s="167" t="s">
        <v>129</v>
      </c>
      <c r="P66" s="167" t="s">
        <v>129</v>
      </c>
      <c r="Q66" s="167" t="s">
        <v>129</v>
      </c>
      <c r="R66" s="167" t="s">
        <v>129</v>
      </c>
      <c r="S66" s="167" t="s">
        <v>129</v>
      </c>
      <c r="T66" s="167" t="s">
        <v>129</v>
      </c>
      <c r="U66" s="167" t="s">
        <v>129</v>
      </c>
      <c r="V66" s="167" t="s">
        <v>129</v>
      </c>
      <c r="W66" s="167" t="s">
        <v>129</v>
      </c>
      <c r="X66" s="167" t="s">
        <v>129</v>
      </c>
      <c r="Y66" s="167" t="s">
        <v>129</v>
      </c>
      <c r="Z66" s="167" t="s">
        <v>129</v>
      </c>
      <c r="AA66" s="167" t="s">
        <v>129</v>
      </c>
      <c r="AB66" s="167" t="s">
        <v>129</v>
      </c>
      <c r="AC66" s="167" t="s">
        <v>129</v>
      </c>
      <c r="AD66" s="187" t="s">
        <v>129</v>
      </c>
    </row>
    <row r="67" spans="1:30" ht="17.25" customHeight="1" x14ac:dyDescent="0.15">
      <c r="A67" s="64" t="s">
        <v>147</v>
      </c>
      <c r="B67" s="167">
        <v>942783</v>
      </c>
      <c r="C67" s="167">
        <v>942783</v>
      </c>
      <c r="D67" s="167" t="s">
        <v>129</v>
      </c>
      <c r="E67" s="167">
        <v>942783</v>
      </c>
      <c r="F67" s="167" t="s">
        <v>129</v>
      </c>
      <c r="G67" s="167" t="s">
        <v>129</v>
      </c>
      <c r="H67" s="167" t="s">
        <v>129</v>
      </c>
      <c r="I67" s="167" t="s">
        <v>129</v>
      </c>
      <c r="J67" s="167" t="s">
        <v>129</v>
      </c>
      <c r="K67" s="167" t="s">
        <v>129</v>
      </c>
      <c r="L67" s="167" t="s">
        <v>129</v>
      </c>
      <c r="M67" s="167">
        <v>942783</v>
      </c>
      <c r="N67" s="167" t="s">
        <v>129</v>
      </c>
      <c r="O67" s="167" t="s">
        <v>129</v>
      </c>
      <c r="P67" s="167">
        <v>942783</v>
      </c>
      <c r="Q67" s="167">
        <v>828</v>
      </c>
      <c r="R67" s="167">
        <v>74997</v>
      </c>
      <c r="S67" s="167" t="s">
        <v>129</v>
      </c>
      <c r="T67" s="167" t="s">
        <v>129</v>
      </c>
      <c r="U67" s="167">
        <v>188961</v>
      </c>
      <c r="V67" s="167">
        <v>15232</v>
      </c>
      <c r="W67" s="167" t="s">
        <v>129</v>
      </c>
      <c r="X67" s="167" t="s">
        <v>129</v>
      </c>
      <c r="Y67" s="167">
        <v>8677</v>
      </c>
      <c r="Z67" s="167">
        <v>21117</v>
      </c>
      <c r="AA67" s="167">
        <v>1252594</v>
      </c>
      <c r="AB67" s="167" t="s">
        <v>129</v>
      </c>
      <c r="AC67" s="167" t="s">
        <v>129</v>
      </c>
      <c r="AD67" s="187">
        <v>1252594</v>
      </c>
    </row>
    <row r="68" spans="1:30" ht="17.25" customHeight="1" x14ac:dyDescent="0.15">
      <c r="A68" s="64" t="s">
        <v>149</v>
      </c>
      <c r="B68" s="167">
        <v>18000</v>
      </c>
      <c r="C68" s="167">
        <v>18000</v>
      </c>
      <c r="D68" s="167" t="s">
        <v>129</v>
      </c>
      <c r="E68" s="167">
        <v>18000</v>
      </c>
      <c r="F68" s="167" t="s">
        <v>129</v>
      </c>
      <c r="G68" s="167" t="s">
        <v>129</v>
      </c>
      <c r="H68" s="167" t="s">
        <v>129</v>
      </c>
      <c r="I68" s="167" t="s">
        <v>129</v>
      </c>
      <c r="J68" s="167" t="s">
        <v>129</v>
      </c>
      <c r="K68" s="167" t="s">
        <v>129</v>
      </c>
      <c r="L68" s="167" t="s">
        <v>129</v>
      </c>
      <c r="M68" s="167">
        <v>18000</v>
      </c>
      <c r="N68" s="167" t="s">
        <v>129</v>
      </c>
      <c r="O68" s="167" t="s">
        <v>129</v>
      </c>
      <c r="P68" s="167">
        <v>18000</v>
      </c>
      <c r="Q68" s="167" t="s">
        <v>129</v>
      </c>
      <c r="R68" s="167" t="s">
        <v>129</v>
      </c>
      <c r="S68" s="167" t="s">
        <v>129</v>
      </c>
      <c r="T68" s="167" t="s">
        <v>129</v>
      </c>
      <c r="U68" s="167" t="s">
        <v>129</v>
      </c>
      <c r="V68" s="167" t="s">
        <v>129</v>
      </c>
      <c r="W68" s="167" t="s">
        <v>129</v>
      </c>
      <c r="X68" s="167" t="s">
        <v>129</v>
      </c>
      <c r="Y68" s="167" t="s">
        <v>129</v>
      </c>
      <c r="Z68" s="167" t="s">
        <v>129</v>
      </c>
      <c r="AA68" s="167">
        <v>18000</v>
      </c>
      <c r="AB68" s="167" t="s">
        <v>129</v>
      </c>
      <c r="AC68" s="167">
        <v>-18000</v>
      </c>
      <c r="AD68" s="187" t="s">
        <v>129</v>
      </c>
    </row>
    <row r="69" spans="1:30" ht="17.25" customHeight="1" x14ac:dyDescent="0.15">
      <c r="A69" s="64" t="s">
        <v>151</v>
      </c>
      <c r="B69" s="167" t="s">
        <v>129</v>
      </c>
      <c r="C69" s="167" t="s">
        <v>129</v>
      </c>
      <c r="D69" s="167" t="s">
        <v>129</v>
      </c>
      <c r="E69" s="167" t="s">
        <v>129</v>
      </c>
      <c r="F69" s="167" t="s">
        <v>129</v>
      </c>
      <c r="G69" s="167" t="s">
        <v>129</v>
      </c>
      <c r="H69" s="167" t="s">
        <v>129</v>
      </c>
      <c r="I69" s="167" t="s">
        <v>129</v>
      </c>
      <c r="J69" s="167">
        <v>218957</v>
      </c>
      <c r="K69" s="167">
        <v>511911</v>
      </c>
      <c r="L69" s="167">
        <v>4763413</v>
      </c>
      <c r="M69" s="167">
        <v>5494280</v>
      </c>
      <c r="N69" s="167" t="s">
        <v>129</v>
      </c>
      <c r="O69" s="167" t="s">
        <v>129</v>
      </c>
      <c r="P69" s="167">
        <v>5494280</v>
      </c>
      <c r="Q69" s="167" t="s">
        <v>129</v>
      </c>
      <c r="R69" s="167" t="s">
        <v>129</v>
      </c>
      <c r="S69" s="167" t="s">
        <v>129</v>
      </c>
      <c r="T69" s="167" t="s">
        <v>129</v>
      </c>
      <c r="U69" s="167" t="s">
        <v>129</v>
      </c>
      <c r="V69" s="167" t="s">
        <v>129</v>
      </c>
      <c r="W69" s="167" t="s">
        <v>129</v>
      </c>
      <c r="X69" s="167" t="s">
        <v>129</v>
      </c>
      <c r="Y69" s="167" t="s">
        <v>129</v>
      </c>
      <c r="Z69" s="167" t="s">
        <v>129</v>
      </c>
      <c r="AA69" s="167">
        <v>5494280</v>
      </c>
      <c r="AB69" s="167" t="s">
        <v>129</v>
      </c>
      <c r="AC69" s="167" t="s">
        <v>129</v>
      </c>
      <c r="AD69" s="187">
        <v>5494280</v>
      </c>
    </row>
    <row r="70" spans="1:30" ht="17.25" customHeight="1" x14ac:dyDescent="0.15">
      <c r="A70" s="64" t="s">
        <v>153</v>
      </c>
      <c r="B70" s="167">
        <v>612298</v>
      </c>
      <c r="C70" s="167">
        <v>612298</v>
      </c>
      <c r="D70" s="167" t="s">
        <v>129</v>
      </c>
      <c r="E70" s="167">
        <v>612298</v>
      </c>
      <c r="F70" s="167">
        <v>3058</v>
      </c>
      <c r="G70" s="167" t="s">
        <v>129</v>
      </c>
      <c r="H70" s="167">
        <v>2066</v>
      </c>
      <c r="I70" s="167" t="s">
        <v>129</v>
      </c>
      <c r="J70" s="167">
        <v>251894</v>
      </c>
      <c r="K70" s="167">
        <v>119202</v>
      </c>
      <c r="L70" s="167">
        <v>507835</v>
      </c>
      <c r="M70" s="167">
        <v>1496353</v>
      </c>
      <c r="N70" s="167" t="s">
        <v>129</v>
      </c>
      <c r="O70" s="167" t="s">
        <v>129</v>
      </c>
      <c r="P70" s="167">
        <v>1496353</v>
      </c>
      <c r="Q70" s="167">
        <v>58</v>
      </c>
      <c r="R70" s="167" t="s">
        <v>129</v>
      </c>
      <c r="S70" s="167">
        <v>22</v>
      </c>
      <c r="T70" s="167">
        <v>11043</v>
      </c>
      <c r="U70" s="167">
        <v>28329</v>
      </c>
      <c r="V70" s="167">
        <v>1217</v>
      </c>
      <c r="W70" s="167">
        <v>30</v>
      </c>
      <c r="X70" s="167">
        <v>508</v>
      </c>
      <c r="Y70" s="167">
        <v>180193</v>
      </c>
      <c r="Z70" s="167">
        <v>80724</v>
      </c>
      <c r="AA70" s="167">
        <v>1798476</v>
      </c>
      <c r="AB70" s="167" t="s">
        <v>129</v>
      </c>
      <c r="AC70" s="167" t="s">
        <v>129</v>
      </c>
      <c r="AD70" s="187">
        <v>1798476</v>
      </c>
    </row>
    <row r="71" spans="1:30" ht="17.25" customHeight="1" x14ac:dyDescent="0.15">
      <c r="A71" s="64" t="s">
        <v>300</v>
      </c>
      <c r="B71" s="167">
        <v>542883</v>
      </c>
      <c r="C71" s="167">
        <v>542883</v>
      </c>
      <c r="D71" s="167" t="s">
        <v>129</v>
      </c>
      <c r="E71" s="167">
        <v>542883</v>
      </c>
      <c r="F71" s="167" t="s">
        <v>129</v>
      </c>
      <c r="G71" s="167" t="s">
        <v>129</v>
      </c>
      <c r="H71" s="167" t="s">
        <v>129</v>
      </c>
      <c r="I71" s="167" t="s">
        <v>129</v>
      </c>
      <c r="J71" s="167">
        <v>171771</v>
      </c>
      <c r="K71" s="167">
        <v>18150</v>
      </c>
      <c r="L71" s="167">
        <v>386282</v>
      </c>
      <c r="M71" s="167">
        <v>1119087</v>
      </c>
      <c r="N71" s="167" t="s">
        <v>129</v>
      </c>
      <c r="O71" s="167" t="s">
        <v>129</v>
      </c>
      <c r="P71" s="167">
        <v>1119087</v>
      </c>
      <c r="Q71" s="167" t="s">
        <v>129</v>
      </c>
      <c r="R71" s="167" t="s">
        <v>129</v>
      </c>
      <c r="S71" s="167" t="s">
        <v>129</v>
      </c>
      <c r="T71" s="167">
        <v>10261</v>
      </c>
      <c r="U71" s="167">
        <v>14495</v>
      </c>
      <c r="V71" s="167" t="s">
        <v>129</v>
      </c>
      <c r="W71" s="167" t="s">
        <v>129</v>
      </c>
      <c r="X71" s="167" t="s">
        <v>129</v>
      </c>
      <c r="Y71" s="167">
        <v>12643</v>
      </c>
      <c r="Z71" s="167">
        <v>45000</v>
      </c>
      <c r="AA71" s="167">
        <v>1201486</v>
      </c>
      <c r="AB71" s="167" t="s">
        <v>129</v>
      </c>
      <c r="AC71" s="167" t="s">
        <v>129</v>
      </c>
      <c r="AD71" s="187">
        <v>1201486</v>
      </c>
    </row>
    <row r="72" spans="1:30" ht="17.25" customHeight="1" x14ac:dyDescent="0.15">
      <c r="A72" s="64" t="s">
        <v>157</v>
      </c>
      <c r="B72" s="167" t="s">
        <v>129</v>
      </c>
      <c r="C72" s="167" t="s">
        <v>129</v>
      </c>
      <c r="D72" s="167" t="s">
        <v>129</v>
      </c>
      <c r="E72" s="167" t="s">
        <v>129</v>
      </c>
      <c r="F72" s="167" t="s">
        <v>129</v>
      </c>
      <c r="G72" s="167" t="s">
        <v>129</v>
      </c>
      <c r="H72" s="167" t="s">
        <v>129</v>
      </c>
      <c r="I72" s="167" t="s">
        <v>129</v>
      </c>
      <c r="J72" s="167">
        <v>36419</v>
      </c>
      <c r="K72" s="167">
        <v>97431</v>
      </c>
      <c r="L72" s="167">
        <v>119778</v>
      </c>
      <c r="M72" s="167">
        <v>253628</v>
      </c>
      <c r="N72" s="167" t="s">
        <v>129</v>
      </c>
      <c r="O72" s="167" t="s">
        <v>129</v>
      </c>
      <c r="P72" s="167">
        <v>253628</v>
      </c>
      <c r="Q72" s="167" t="s">
        <v>129</v>
      </c>
      <c r="R72" s="167" t="s">
        <v>129</v>
      </c>
      <c r="S72" s="167">
        <v>22</v>
      </c>
      <c r="T72" s="167" t="s">
        <v>129</v>
      </c>
      <c r="U72" s="167" t="s">
        <v>129</v>
      </c>
      <c r="V72" s="167" t="s">
        <v>129</v>
      </c>
      <c r="W72" s="167" t="s">
        <v>129</v>
      </c>
      <c r="X72" s="167" t="s">
        <v>129</v>
      </c>
      <c r="Y72" s="167">
        <v>11180</v>
      </c>
      <c r="Z72" s="167">
        <v>31610</v>
      </c>
      <c r="AA72" s="167">
        <v>296441</v>
      </c>
      <c r="AB72" s="167" t="s">
        <v>129</v>
      </c>
      <c r="AC72" s="167" t="s">
        <v>129</v>
      </c>
      <c r="AD72" s="187">
        <v>296441</v>
      </c>
    </row>
    <row r="73" spans="1:30" ht="17.25" customHeight="1" x14ac:dyDescent="0.15">
      <c r="A73" s="64" t="s">
        <v>159</v>
      </c>
      <c r="B73" s="167" t="s">
        <v>129</v>
      </c>
      <c r="C73" s="167" t="s">
        <v>129</v>
      </c>
      <c r="D73" s="167" t="s">
        <v>129</v>
      </c>
      <c r="E73" s="167" t="s">
        <v>129</v>
      </c>
      <c r="F73" s="167" t="s">
        <v>129</v>
      </c>
      <c r="G73" s="167" t="s">
        <v>129</v>
      </c>
      <c r="H73" s="167" t="s">
        <v>129</v>
      </c>
      <c r="I73" s="167" t="s">
        <v>129</v>
      </c>
      <c r="J73" s="167">
        <v>401</v>
      </c>
      <c r="K73" s="167" t="s">
        <v>129</v>
      </c>
      <c r="L73" s="167" t="s">
        <v>129</v>
      </c>
      <c r="M73" s="167">
        <v>401</v>
      </c>
      <c r="N73" s="167" t="s">
        <v>129</v>
      </c>
      <c r="O73" s="167" t="s">
        <v>129</v>
      </c>
      <c r="P73" s="167">
        <v>401</v>
      </c>
      <c r="Q73" s="167" t="s">
        <v>129</v>
      </c>
      <c r="R73" s="167" t="s">
        <v>129</v>
      </c>
      <c r="S73" s="167" t="s">
        <v>129</v>
      </c>
      <c r="T73" s="167" t="s">
        <v>129</v>
      </c>
      <c r="U73" s="167" t="s">
        <v>129</v>
      </c>
      <c r="V73" s="167" t="s">
        <v>129</v>
      </c>
      <c r="W73" s="167" t="s">
        <v>129</v>
      </c>
      <c r="X73" s="167" t="s">
        <v>129</v>
      </c>
      <c r="Y73" s="167" t="s">
        <v>129</v>
      </c>
      <c r="Z73" s="167">
        <v>2284</v>
      </c>
      <c r="AA73" s="167">
        <v>2686</v>
      </c>
      <c r="AB73" s="167" t="s">
        <v>129</v>
      </c>
      <c r="AC73" s="167" t="s">
        <v>129</v>
      </c>
      <c r="AD73" s="187">
        <v>2686</v>
      </c>
    </row>
    <row r="74" spans="1:30" ht="17.25" customHeight="1" x14ac:dyDescent="0.15">
      <c r="A74" s="64" t="s">
        <v>161</v>
      </c>
      <c r="B74" s="167" t="s">
        <v>129</v>
      </c>
      <c r="C74" s="167" t="s">
        <v>129</v>
      </c>
      <c r="D74" s="167" t="s">
        <v>129</v>
      </c>
      <c r="E74" s="167" t="s">
        <v>129</v>
      </c>
      <c r="F74" s="167" t="s">
        <v>129</v>
      </c>
      <c r="G74" s="167" t="s">
        <v>129</v>
      </c>
      <c r="H74" s="167" t="s">
        <v>129</v>
      </c>
      <c r="I74" s="167" t="s">
        <v>129</v>
      </c>
      <c r="J74" s="167" t="s">
        <v>129</v>
      </c>
      <c r="K74" s="167" t="s">
        <v>129</v>
      </c>
      <c r="L74" s="167" t="s">
        <v>129</v>
      </c>
      <c r="M74" s="167" t="s">
        <v>129</v>
      </c>
      <c r="N74" s="167" t="s">
        <v>129</v>
      </c>
      <c r="O74" s="167" t="s">
        <v>129</v>
      </c>
      <c r="P74" s="167" t="s">
        <v>129</v>
      </c>
      <c r="Q74" s="167" t="s">
        <v>129</v>
      </c>
      <c r="R74" s="167" t="s">
        <v>129</v>
      </c>
      <c r="S74" s="167" t="s">
        <v>129</v>
      </c>
      <c r="T74" s="167" t="s">
        <v>129</v>
      </c>
      <c r="U74" s="167" t="s">
        <v>129</v>
      </c>
      <c r="V74" s="167" t="s">
        <v>129</v>
      </c>
      <c r="W74" s="167" t="s">
        <v>129</v>
      </c>
      <c r="X74" s="167" t="s">
        <v>129</v>
      </c>
      <c r="Y74" s="167" t="s">
        <v>129</v>
      </c>
      <c r="Z74" s="167" t="s">
        <v>129</v>
      </c>
      <c r="AA74" s="167" t="s">
        <v>129</v>
      </c>
      <c r="AB74" s="167" t="s">
        <v>129</v>
      </c>
      <c r="AC74" s="167" t="s">
        <v>129</v>
      </c>
      <c r="AD74" s="187" t="s">
        <v>129</v>
      </c>
    </row>
    <row r="75" spans="1:30" ht="17.25" customHeight="1" x14ac:dyDescent="0.15">
      <c r="A75" s="64" t="s">
        <v>163</v>
      </c>
      <c r="B75" s="167" t="s">
        <v>129</v>
      </c>
      <c r="C75" s="167" t="s">
        <v>129</v>
      </c>
      <c r="D75" s="167" t="s">
        <v>129</v>
      </c>
      <c r="E75" s="167" t="s">
        <v>129</v>
      </c>
      <c r="F75" s="167" t="s">
        <v>129</v>
      </c>
      <c r="G75" s="167" t="s">
        <v>129</v>
      </c>
      <c r="H75" s="167" t="s">
        <v>129</v>
      </c>
      <c r="I75" s="167" t="s">
        <v>129</v>
      </c>
      <c r="J75" s="167" t="s">
        <v>129</v>
      </c>
      <c r="K75" s="167" t="s">
        <v>129</v>
      </c>
      <c r="L75" s="167" t="s">
        <v>129</v>
      </c>
      <c r="M75" s="167" t="s">
        <v>129</v>
      </c>
      <c r="N75" s="167" t="s">
        <v>129</v>
      </c>
      <c r="O75" s="167" t="s">
        <v>129</v>
      </c>
      <c r="P75" s="167" t="s">
        <v>129</v>
      </c>
      <c r="Q75" s="167" t="s">
        <v>129</v>
      </c>
      <c r="R75" s="167" t="s">
        <v>129</v>
      </c>
      <c r="S75" s="167" t="s">
        <v>129</v>
      </c>
      <c r="T75" s="167" t="s">
        <v>129</v>
      </c>
      <c r="U75" s="167" t="s">
        <v>129</v>
      </c>
      <c r="V75" s="167" t="s">
        <v>129</v>
      </c>
      <c r="W75" s="167" t="s">
        <v>129</v>
      </c>
      <c r="X75" s="167" t="s">
        <v>129</v>
      </c>
      <c r="Y75" s="167" t="s">
        <v>129</v>
      </c>
      <c r="Z75" s="167" t="s">
        <v>129</v>
      </c>
      <c r="AA75" s="167" t="s">
        <v>129</v>
      </c>
      <c r="AB75" s="167" t="s">
        <v>129</v>
      </c>
      <c r="AC75" s="167" t="s">
        <v>129</v>
      </c>
      <c r="AD75" s="187" t="s">
        <v>129</v>
      </c>
    </row>
    <row r="76" spans="1:30" ht="17.25" customHeight="1" x14ac:dyDescent="0.15">
      <c r="A76" s="64" t="s">
        <v>165</v>
      </c>
      <c r="B76" s="167">
        <v>57299</v>
      </c>
      <c r="C76" s="167">
        <v>57299</v>
      </c>
      <c r="D76" s="167" t="s">
        <v>129</v>
      </c>
      <c r="E76" s="167">
        <v>57299</v>
      </c>
      <c r="F76" s="167">
        <v>3058</v>
      </c>
      <c r="G76" s="167" t="s">
        <v>129</v>
      </c>
      <c r="H76" s="167">
        <v>2066</v>
      </c>
      <c r="I76" s="167" t="s">
        <v>129</v>
      </c>
      <c r="J76" s="167">
        <v>43276</v>
      </c>
      <c r="K76" s="167">
        <v>2637</v>
      </c>
      <c r="L76" s="167">
        <v>1774</v>
      </c>
      <c r="M76" s="167">
        <v>110111</v>
      </c>
      <c r="N76" s="167" t="s">
        <v>129</v>
      </c>
      <c r="O76" s="167" t="s">
        <v>129</v>
      </c>
      <c r="P76" s="167">
        <v>110111</v>
      </c>
      <c r="Q76" s="167">
        <v>58</v>
      </c>
      <c r="R76" s="167" t="s">
        <v>129</v>
      </c>
      <c r="S76" s="167" t="s">
        <v>129</v>
      </c>
      <c r="T76" s="167">
        <v>582</v>
      </c>
      <c r="U76" s="167">
        <v>13834</v>
      </c>
      <c r="V76" s="167">
        <v>1217</v>
      </c>
      <c r="W76" s="167">
        <v>17</v>
      </c>
      <c r="X76" s="167">
        <v>508</v>
      </c>
      <c r="Y76" s="167">
        <v>989</v>
      </c>
      <c r="Z76" s="167" t="s">
        <v>129</v>
      </c>
      <c r="AA76" s="167">
        <v>127315</v>
      </c>
      <c r="AB76" s="167" t="s">
        <v>129</v>
      </c>
      <c r="AC76" s="167" t="s">
        <v>129</v>
      </c>
      <c r="AD76" s="187">
        <v>127315</v>
      </c>
    </row>
    <row r="77" spans="1:30" ht="17.25" customHeight="1" x14ac:dyDescent="0.15">
      <c r="A77" s="64" t="s">
        <v>167</v>
      </c>
      <c r="B77" s="167">
        <v>12116</v>
      </c>
      <c r="C77" s="167">
        <v>12116</v>
      </c>
      <c r="D77" s="167" t="s">
        <v>129</v>
      </c>
      <c r="E77" s="167">
        <v>12116</v>
      </c>
      <c r="F77" s="167" t="s">
        <v>129</v>
      </c>
      <c r="G77" s="167" t="s">
        <v>129</v>
      </c>
      <c r="H77" s="167" t="s">
        <v>129</v>
      </c>
      <c r="I77" s="167" t="s">
        <v>129</v>
      </c>
      <c r="J77" s="167">
        <v>26</v>
      </c>
      <c r="K77" s="167">
        <v>985</v>
      </c>
      <c r="L77" s="167" t="s">
        <v>129</v>
      </c>
      <c r="M77" s="167">
        <v>13126</v>
      </c>
      <c r="N77" s="167" t="s">
        <v>129</v>
      </c>
      <c r="O77" s="167" t="s">
        <v>129</v>
      </c>
      <c r="P77" s="167">
        <v>13126</v>
      </c>
      <c r="Q77" s="167" t="s">
        <v>129</v>
      </c>
      <c r="R77" s="167" t="s">
        <v>129</v>
      </c>
      <c r="S77" s="167" t="s">
        <v>129</v>
      </c>
      <c r="T77" s="167">
        <v>200</v>
      </c>
      <c r="U77" s="167" t="s">
        <v>129</v>
      </c>
      <c r="V77" s="167" t="s">
        <v>129</v>
      </c>
      <c r="W77" s="167">
        <v>13</v>
      </c>
      <c r="X77" s="167" t="s">
        <v>129</v>
      </c>
      <c r="Y77" s="167">
        <v>277</v>
      </c>
      <c r="Z77" s="167">
        <v>1829</v>
      </c>
      <c r="AA77" s="167">
        <v>15446</v>
      </c>
      <c r="AB77" s="167" t="s">
        <v>129</v>
      </c>
      <c r="AC77" s="167" t="s">
        <v>129</v>
      </c>
      <c r="AD77" s="187">
        <v>15446</v>
      </c>
    </row>
    <row r="78" spans="1:30" ht="17.25" customHeight="1" x14ac:dyDescent="0.15">
      <c r="A78" s="64" t="s">
        <v>151</v>
      </c>
      <c r="B78" s="167" t="s">
        <v>129</v>
      </c>
      <c r="C78" s="167" t="s">
        <v>129</v>
      </c>
      <c r="D78" s="167" t="s">
        <v>129</v>
      </c>
      <c r="E78" s="167" t="s">
        <v>129</v>
      </c>
      <c r="F78" s="167" t="s">
        <v>129</v>
      </c>
      <c r="G78" s="167" t="s">
        <v>129</v>
      </c>
      <c r="H78" s="167" t="s">
        <v>129</v>
      </c>
      <c r="I78" s="167" t="s">
        <v>129</v>
      </c>
      <c r="J78" s="167" t="s">
        <v>129</v>
      </c>
      <c r="K78" s="167" t="s">
        <v>129</v>
      </c>
      <c r="L78" s="167" t="s">
        <v>129</v>
      </c>
      <c r="M78" s="167" t="s">
        <v>129</v>
      </c>
      <c r="N78" s="167" t="s">
        <v>129</v>
      </c>
      <c r="O78" s="167" t="s">
        <v>129</v>
      </c>
      <c r="P78" s="167" t="s">
        <v>129</v>
      </c>
      <c r="Q78" s="167" t="s">
        <v>129</v>
      </c>
      <c r="R78" s="167" t="s">
        <v>129</v>
      </c>
      <c r="S78" s="167" t="s">
        <v>129</v>
      </c>
      <c r="T78" s="167" t="s">
        <v>129</v>
      </c>
      <c r="U78" s="167" t="s">
        <v>129</v>
      </c>
      <c r="V78" s="167" t="s">
        <v>129</v>
      </c>
      <c r="W78" s="167" t="s">
        <v>129</v>
      </c>
      <c r="X78" s="167" t="s">
        <v>129</v>
      </c>
      <c r="Y78" s="167">
        <v>155103</v>
      </c>
      <c r="Z78" s="167" t="s">
        <v>129</v>
      </c>
      <c r="AA78" s="167">
        <v>155103</v>
      </c>
      <c r="AB78" s="167" t="s">
        <v>129</v>
      </c>
      <c r="AC78" s="167" t="s">
        <v>129</v>
      </c>
      <c r="AD78" s="187">
        <v>155103</v>
      </c>
    </row>
    <row r="79" spans="1:30" ht="17.25" customHeight="1" x14ac:dyDescent="0.15">
      <c r="A79" s="64" t="s">
        <v>170</v>
      </c>
      <c r="B79" s="167">
        <v>6667206</v>
      </c>
      <c r="C79" s="167">
        <v>6667206</v>
      </c>
      <c r="D79" s="167" t="s">
        <v>129</v>
      </c>
      <c r="E79" s="167">
        <v>6667206</v>
      </c>
      <c r="F79" s="167">
        <v>3058</v>
      </c>
      <c r="G79" s="167" t="s">
        <v>129</v>
      </c>
      <c r="H79" s="167">
        <v>2066</v>
      </c>
      <c r="I79" s="167" t="s">
        <v>129</v>
      </c>
      <c r="J79" s="167">
        <v>872874</v>
      </c>
      <c r="K79" s="167">
        <v>995962</v>
      </c>
      <c r="L79" s="167">
        <v>9812680</v>
      </c>
      <c r="M79" s="167">
        <v>18353846</v>
      </c>
      <c r="N79" s="167" t="s">
        <v>129</v>
      </c>
      <c r="O79" s="167" t="s">
        <v>129</v>
      </c>
      <c r="P79" s="167">
        <v>18353846</v>
      </c>
      <c r="Q79" s="167">
        <v>886</v>
      </c>
      <c r="R79" s="167">
        <v>74997</v>
      </c>
      <c r="S79" s="167">
        <v>22</v>
      </c>
      <c r="T79" s="167">
        <v>82203</v>
      </c>
      <c r="U79" s="167">
        <v>351434</v>
      </c>
      <c r="V79" s="167">
        <v>16448</v>
      </c>
      <c r="W79" s="167">
        <v>30</v>
      </c>
      <c r="X79" s="167">
        <v>508</v>
      </c>
      <c r="Y79" s="167">
        <v>277394</v>
      </c>
      <c r="Z79" s="167">
        <v>116841</v>
      </c>
      <c r="AA79" s="167">
        <v>19274609</v>
      </c>
      <c r="AB79" s="167" t="s">
        <v>129</v>
      </c>
      <c r="AC79" s="167">
        <v>-18000</v>
      </c>
      <c r="AD79" s="187">
        <v>19256609</v>
      </c>
    </row>
    <row r="80" spans="1:30" ht="17.25" customHeight="1" x14ac:dyDescent="0.15">
      <c r="A80" s="64" t="s">
        <v>172</v>
      </c>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87"/>
    </row>
    <row r="81" spans="1:30" ht="17.25" customHeight="1" x14ac:dyDescent="0.15">
      <c r="A81" s="64" t="s">
        <v>174</v>
      </c>
      <c r="B81" s="167">
        <v>14842735</v>
      </c>
      <c r="C81" s="167">
        <v>14842735</v>
      </c>
      <c r="D81" s="167" t="s">
        <v>129</v>
      </c>
      <c r="E81" s="167">
        <v>14842735</v>
      </c>
      <c r="F81" s="167">
        <v>780241</v>
      </c>
      <c r="G81" s="167">
        <v>1088</v>
      </c>
      <c r="H81" s="167">
        <v>412985</v>
      </c>
      <c r="I81" s="167" t="s">
        <v>129</v>
      </c>
      <c r="J81" s="167">
        <v>1268365</v>
      </c>
      <c r="K81" s="167">
        <v>2230491</v>
      </c>
      <c r="L81" s="167">
        <v>10233929</v>
      </c>
      <c r="M81" s="167">
        <v>29769834</v>
      </c>
      <c r="N81" s="167" t="s">
        <v>129</v>
      </c>
      <c r="O81" s="167">
        <v>-718170</v>
      </c>
      <c r="P81" s="167">
        <v>29051664</v>
      </c>
      <c r="Q81" s="167">
        <v>35838</v>
      </c>
      <c r="R81" s="167">
        <v>74997</v>
      </c>
      <c r="S81" s="167">
        <v>7267</v>
      </c>
      <c r="T81" s="167">
        <v>271098</v>
      </c>
      <c r="U81" s="167">
        <v>186640</v>
      </c>
      <c r="V81" s="167">
        <v>20815</v>
      </c>
      <c r="W81" s="167">
        <v>60531</v>
      </c>
      <c r="X81" s="167">
        <v>147818</v>
      </c>
      <c r="Y81" s="167">
        <v>750342</v>
      </c>
      <c r="Z81" s="167">
        <v>97538</v>
      </c>
      <c r="AA81" s="167">
        <v>30704548</v>
      </c>
      <c r="AB81" s="167" t="s">
        <v>129</v>
      </c>
      <c r="AC81" s="167">
        <v>-153301</v>
      </c>
      <c r="AD81" s="187">
        <v>30551247</v>
      </c>
    </row>
    <row r="82" spans="1:30" ht="17.25" customHeight="1" x14ac:dyDescent="0.15">
      <c r="A82" s="64" t="s">
        <v>176</v>
      </c>
      <c r="B82" s="167">
        <v>-6066930</v>
      </c>
      <c r="C82" s="167">
        <v>-6066930</v>
      </c>
      <c r="D82" s="167" t="s">
        <v>129</v>
      </c>
      <c r="E82" s="167">
        <v>-6066930</v>
      </c>
      <c r="F82" s="167">
        <v>135219</v>
      </c>
      <c r="G82" s="167">
        <v>5904</v>
      </c>
      <c r="H82" s="167">
        <v>120002</v>
      </c>
      <c r="I82" s="167" t="s">
        <v>129</v>
      </c>
      <c r="J82" s="167">
        <v>-471833</v>
      </c>
      <c r="K82" s="167">
        <v>-370597</v>
      </c>
      <c r="L82" s="167">
        <v>-9499269</v>
      </c>
      <c r="M82" s="167">
        <v>-16147504</v>
      </c>
      <c r="N82" s="167" t="s">
        <v>129</v>
      </c>
      <c r="O82" s="167" t="s">
        <v>129</v>
      </c>
      <c r="P82" s="167">
        <v>-16147504</v>
      </c>
      <c r="Q82" s="167">
        <v>-297</v>
      </c>
      <c r="R82" s="167">
        <v>-74997</v>
      </c>
      <c r="S82" s="167">
        <v>3</v>
      </c>
      <c r="T82" s="167">
        <v>-75477</v>
      </c>
      <c r="U82" s="167">
        <v>-342108</v>
      </c>
      <c r="V82" s="167">
        <v>-15427</v>
      </c>
      <c r="W82" s="167">
        <v>69713</v>
      </c>
      <c r="X82" s="167">
        <v>3491</v>
      </c>
      <c r="Y82" s="167">
        <v>115800</v>
      </c>
      <c r="Z82" s="167">
        <v>-23393</v>
      </c>
      <c r="AA82" s="167">
        <v>-16490197</v>
      </c>
      <c r="AB82" s="167" t="s">
        <v>129</v>
      </c>
      <c r="AC82" s="167">
        <v>18000</v>
      </c>
      <c r="AD82" s="187">
        <v>-16472197</v>
      </c>
    </row>
    <row r="83" spans="1:30" ht="17.25" customHeight="1" x14ac:dyDescent="0.15">
      <c r="A83" s="64" t="s">
        <v>301</v>
      </c>
      <c r="B83" s="167" t="s">
        <v>129</v>
      </c>
      <c r="C83" s="167" t="s">
        <v>129</v>
      </c>
      <c r="D83" s="167" t="s">
        <v>129</v>
      </c>
      <c r="E83" s="167" t="s">
        <v>129</v>
      </c>
      <c r="F83" s="167" t="s">
        <v>129</v>
      </c>
      <c r="G83" s="167" t="s">
        <v>129</v>
      </c>
      <c r="H83" s="167" t="s">
        <v>129</v>
      </c>
      <c r="I83" s="167" t="s">
        <v>129</v>
      </c>
      <c r="J83" s="167" t="s">
        <v>129</v>
      </c>
      <c r="K83" s="167" t="s">
        <v>129</v>
      </c>
      <c r="L83" s="167" t="s">
        <v>129</v>
      </c>
      <c r="M83" s="167" t="s">
        <v>129</v>
      </c>
      <c r="N83" s="167" t="s">
        <v>129</v>
      </c>
      <c r="O83" s="167" t="s">
        <v>129</v>
      </c>
      <c r="P83" s="167" t="s">
        <v>129</v>
      </c>
      <c r="Q83" s="167" t="s">
        <v>129</v>
      </c>
      <c r="R83" s="167" t="s">
        <v>129</v>
      </c>
      <c r="S83" s="167" t="s">
        <v>129</v>
      </c>
      <c r="T83" s="167" t="s">
        <v>129</v>
      </c>
      <c r="U83" s="167" t="s">
        <v>129</v>
      </c>
      <c r="V83" s="167" t="s">
        <v>129</v>
      </c>
      <c r="W83" s="167" t="s">
        <v>129</v>
      </c>
      <c r="X83" s="167" t="s">
        <v>129</v>
      </c>
      <c r="Y83" s="167" t="s">
        <v>129</v>
      </c>
      <c r="Z83" s="167" t="s">
        <v>129</v>
      </c>
      <c r="AA83" s="167" t="s">
        <v>129</v>
      </c>
      <c r="AB83" s="167" t="s">
        <v>129</v>
      </c>
      <c r="AC83" s="167" t="s">
        <v>129</v>
      </c>
      <c r="AD83" s="187" t="s">
        <v>129</v>
      </c>
    </row>
    <row r="84" spans="1:30" ht="17.25" customHeight="1" x14ac:dyDescent="0.15">
      <c r="A84" s="64" t="s">
        <v>201</v>
      </c>
      <c r="B84" s="167">
        <v>8775805</v>
      </c>
      <c r="C84" s="167">
        <v>8775805</v>
      </c>
      <c r="D84" s="167" t="s">
        <v>129</v>
      </c>
      <c r="E84" s="167">
        <v>8775805</v>
      </c>
      <c r="F84" s="167">
        <v>915459</v>
      </c>
      <c r="G84" s="167">
        <v>6992</v>
      </c>
      <c r="H84" s="167">
        <v>532988</v>
      </c>
      <c r="I84" s="167" t="s">
        <v>129</v>
      </c>
      <c r="J84" s="167">
        <v>796532</v>
      </c>
      <c r="K84" s="167">
        <v>1859894</v>
      </c>
      <c r="L84" s="167">
        <v>734660</v>
      </c>
      <c r="M84" s="167">
        <v>13622329</v>
      </c>
      <c r="N84" s="167" t="s">
        <v>129</v>
      </c>
      <c r="O84" s="167">
        <v>-718170</v>
      </c>
      <c r="P84" s="167">
        <v>12904159</v>
      </c>
      <c r="Q84" s="167">
        <v>35541</v>
      </c>
      <c r="R84" s="167" t="s">
        <v>129</v>
      </c>
      <c r="S84" s="167">
        <v>7270</v>
      </c>
      <c r="T84" s="167">
        <v>195621</v>
      </c>
      <c r="U84" s="167">
        <v>-155468</v>
      </c>
      <c r="V84" s="167">
        <v>5389</v>
      </c>
      <c r="W84" s="167">
        <v>130244</v>
      </c>
      <c r="X84" s="167">
        <v>151309</v>
      </c>
      <c r="Y84" s="167">
        <v>866142</v>
      </c>
      <c r="Z84" s="167">
        <v>74145</v>
      </c>
      <c r="AA84" s="167">
        <v>14214351</v>
      </c>
      <c r="AB84" s="167" t="s">
        <v>129</v>
      </c>
      <c r="AC84" s="167">
        <v>-135301</v>
      </c>
      <c r="AD84" s="187">
        <v>14079050</v>
      </c>
    </row>
    <row r="85" spans="1:30" ht="17.25" customHeight="1" thickBot="1" x14ac:dyDescent="0.2">
      <c r="A85" s="65" t="s">
        <v>203</v>
      </c>
      <c r="B85" s="188">
        <v>15443011</v>
      </c>
      <c r="C85" s="188">
        <v>15443011</v>
      </c>
      <c r="D85" s="188" t="s">
        <v>129</v>
      </c>
      <c r="E85" s="188">
        <v>15443011</v>
      </c>
      <c r="F85" s="188">
        <v>918517</v>
      </c>
      <c r="G85" s="188">
        <v>6992</v>
      </c>
      <c r="H85" s="188">
        <v>535054</v>
      </c>
      <c r="I85" s="188" t="s">
        <v>129</v>
      </c>
      <c r="J85" s="188">
        <v>1669405</v>
      </c>
      <c r="K85" s="188">
        <v>2855856</v>
      </c>
      <c r="L85" s="188">
        <v>10547340</v>
      </c>
      <c r="M85" s="188">
        <v>31976175</v>
      </c>
      <c r="N85" s="188" t="s">
        <v>129</v>
      </c>
      <c r="O85" s="188">
        <v>-718170</v>
      </c>
      <c r="P85" s="188">
        <v>31258005</v>
      </c>
      <c r="Q85" s="188">
        <v>36427</v>
      </c>
      <c r="R85" s="188">
        <v>74997</v>
      </c>
      <c r="S85" s="188">
        <v>7292</v>
      </c>
      <c r="T85" s="188">
        <v>277824</v>
      </c>
      <c r="U85" s="188">
        <v>195966</v>
      </c>
      <c r="V85" s="188">
        <v>21837</v>
      </c>
      <c r="W85" s="188">
        <v>130275</v>
      </c>
      <c r="X85" s="188">
        <v>151817</v>
      </c>
      <c r="Y85" s="188">
        <v>1143536</v>
      </c>
      <c r="Z85" s="188">
        <v>190986</v>
      </c>
      <c r="AA85" s="188">
        <v>33488961</v>
      </c>
      <c r="AB85" s="188" t="s">
        <v>129</v>
      </c>
      <c r="AC85" s="188">
        <v>-153301</v>
      </c>
      <c r="AD85" s="189">
        <v>33335660</v>
      </c>
    </row>
  </sheetData>
  <phoneticPr fontId="2"/>
  <pageMargins left="0.78740157480314965" right="0.39370078740157483" top="0.59055118110236227" bottom="0.39370078740157483" header="0.19685039370078741" footer="0.19685039370078741"/>
  <pageSetup paperSize="9" scale="38" orientation="landscape" r:id="rId1"/>
  <colBreaks count="1" manualBreakCount="1">
    <brk id="16"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39"/>
  <sheetViews>
    <sheetView topLeftCell="Z24" workbookViewId="0">
      <selection activeCell="AF49" sqref="AF49"/>
    </sheetView>
  </sheetViews>
  <sheetFormatPr defaultColWidth="8.875" defaultRowHeight="11.25" x14ac:dyDescent="0.15"/>
  <cols>
    <col min="1" max="1" width="44.875" style="61" customWidth="1"/>
    <col min="2" max="12" width="19.625" style="61" customWidth="1"/>
    <col min="13" max="29" width="16.75" style="61" customWidth="1"/>
    <col min="30" max="30" width="19.625" style="61" customWidth="1"/>
    <col min="31" max="16384" width="8.875" style="61"/>
  </cols>
  <sheetData>
    <row r="1" spans="1:30" ht="21.75" thickBot="1" x14ac:dyDescent="0.2">
      <c r="A1" s="60" t="s">
        <v>343</v>
      </c>
      <c r="B1" s="35"/>
      <c r="D1" s="35"/>
      <c r="F1" s="35"/>
      <c r="P1" s="62" t="s">
        <v>658</v>
      </c>
      <c r="AD1" s="62" t="s">
        <v>658</v>
      </c>
    </row>
    <row r="2" spans="1:30" ht="20.100000000000001" customHeight="1" thickBot="1" x14ac:dyDescent="0.2">
      <c r="A2" s="56" t="s">
        <v>374</v>
      </c>
      <c r="B2" s="50" t="s">
        <v>114</v>
      </c>
      <c r="C2" s="51" t="s">
        <v>344</v>
      </c>
      <c r="D2" s="51" t="s">
        <v>345</v>
      </c>
      <c r="E2" s="51" t="s">
        <v>346</v>
      </c>
      <c r="F2" s="51" t="s">
        <v>347</v>
      </c>
      <c r="G2" s="51" t="s">
        <v>348</v>
      </c>
      <c r="H2" s="51" t="s">
        <v>349</v>
      </c>
      <c r="I2" s="51" t="s">
        <v>350</v>
      </c>
      <c r="J2" s="51" t="s">
        <v>351</v>
      </c>
      <c r="K2" s="51" t="s">
        <v>352</v>
      </c>
      <c r="L2" s="51" t="s">
        <v>353</v>
      </c>
      <c r="M2" s="51" t="s">
        <v>354</v>
      </c>
      <c r="N2" s="51" t="s">
        <v>355</v>
      </c>
      <c r="O2" s="51" t="s">
        <v>356</v>
      </c>
      <c r="P2" s="51" t="s">
        <v>357</v>
      </c>
      <c r="Q2" s="51" t="s">
        <v>358</v>
      </c>
      <c r="R2" s="51" t="s">
        <v>359</v>
      </c>
      <c r="S2" s="51" t="s">
        <v>360</v>
      </c>
      <c r="T2" s="51" t="s">
        <v>361</v>
      </c>
      <c r="U2" s="51" t="s">
        <v>362</v>
      </c>
      <c r="V2" s="51" t="s">
        <v>363</v>
      </c>
      <c r="W2" s="51" t="s">
        <v>364</v>
      </c>
      <c r="X2" s="51" t="s">
        <v>365</v>
      </c>
      <c r="Y2" s="51" t="s">
        <v>366</v>
      </c>
      <c r="Z2" s="51" t="s">
        <v>593</v>
      </c>
      <c r="AA2" s="51" t="s">
        <v>367</v>
      </c>
      <c r="AB2" s="51" t="s">
        <v>368</v>
      </c>
      <c r="AC2" s="51" t="s">
        <v>369</v>
      </c>
      <c r="AD2" s="52" t="s">
        <v>370</v>
      </c>
    </row>
    <row r="3" spans="1:30" ht="18" customHeight="1" x14ac:dyDescent="0.15">
      <c r="A3" s="63" t="s">
        <v>204</v>
      </c>
      <c r="B3" s="185">
        <v>7051506</v>
      </c>
      <c r="C3" s="185">
        <v>7051506</v>
      </c>
      <c r="D3" s="185" t="s">
        <v>129</v>
      </c>
      <c r="E3" s="185">
        <v>7051506</v>
      </c>
      <c r="F3" s="185">
        <v>1793048</v>
      </c>
      <c r="G3" s="185">
        <v>201549</v>
      </c>
      <c r="H3" s="185">
        <v>1784734</v>
      </c>
      <c r="I3" s="185" t="s">
        <v>129</v>
      </c>
      <c r="J3" s="185">
        <v>1080394</v>
      </c>
      <c r="K3" s="185">
        <v>283586</v>
      </c>
      <c r="L3" s="185">
        <v>558712</v>
      </c>
      <c r="M3" s="185">
        <v>12753529</v>
      </c>
      <c r="N3" s="185" t="s">
        <v>129</v>
      </c>
      <c r="O3" s="185">
        <v>-953635</v>
      </c>
      <c r="P3" s="185">
        <v>11799895</v>
      </c>
      <c r="Q3" s="185">
        <v>20840</v>
      </c>
      <c r="R3" s="185" t="s">
        <v>129</v>
      </c>
      <c r="S3" s="185">
        <v>1142</v>
      </c>
      <c r="T3" s="185">
        <v>133429</v>
      </c>
      <c r="U3" s="185">
        <v>262826</v>
      </c>
      <c r="V3" s="185">
        <v>26007</v>
      </c>
      <c r="W3" s="185">
        <v>2215009</v>
      </c>
      <c r="X3" s="185">
        <v>30552</v>
      </c>
      <c r="Y3" s="185">
        <v>98221</v>
      </c>
      <c r="Z3" s="185">
        <v>383179</v>
      </c>
      <c r="AA3" s="185">
        <v>14971100</v>
      </c>
      <c r="AB3" s="185" t="s">
        <v>129</v>
      </c>
      <c r="AC3" s="185">
        <v>-895851</v>
      </c>
      <c r="AD3" s="186">
        <v>14075248</v>
      </c>
    </row>
    <row r="4" spans="1:30" ht="18" customHeight="1" x14ac:dyDescent="0.15">
      <c r="A4" s="64" t="s">
        <v>205</v>
      </c>
      <c r="B4" s="167">
        <v>3020764</v>
      </c>
      <c r="C4" s="167">
        <v>3020764</v>
      </c>
      <c r="D4" s="167" t="s">
        <v>129</v>
      </c>
      <c r="E4" s="167">
        <v>3020764</v>
      </c>
      <c r="F4" s="167">
        <v>101028</v>
      </c>
      <c r="G4" s="167">
        <v>5809</v>
      </c>
      <c r="H4" s="167">
        <v>117079</v>
      </c>
      <c r="I4" s="167" t="s">
        <v>129</v>
      </c>
      <c r="J4" s="167">
        <v>1079055</v>
      </c>
      <c r="K4" s="167">
        <v>283458</v>
      </c>
      <c r="L4" s="167">
        <v>496264</v>
      </c>
      <c r="M4" s="167">
        <v>5103458</v>
      </c>
      <c r="N4" s="167" t="s">
        <v>129</v>
      </c>
      <c r="O4" s="167" t="s">
        <v>129</v>
      </c>
      <c r="P4" s="167">
        <v>5103458</v>
      </c>
      <c r="Q4" s="167">
        <v>11095</v>
      </c>
      <c r="R4" s="167" t="s">
        <v>129</v>
      </c>
      <c r="S4" s="167">
        <v>442</v>
      </c>
      <c r="T4" s="167">
        <v>133021</v>
      </c>
      <c r="U4" s="167">
        <v>261725</v>
      </c>
      <c r="V4" s="167">
        <v>24753</v>
      </c>
      <c r="W4" s="167">
        <v>45886</v>
      </c>
      <c r="X4" s="167">
        <v>21182</v>
      </c>
      <c r="Y4" s="167">
        <v>98221</v>
      </c>
      <c r="Z4" s="167">
        <v>382819</v>
      </c>
      <c r="AA4" s="167">
        <v>6082603</v>
      </c>
      <c r="AB4" s="167" t="s">
        <v>129</v>
      </c>
      <c r="AC4" s="167">
        <v>-22099</v>
      </c>
      <c r="AD4" s="187">
        <v>6060504</v>
      </c>
    </row>
    <row r="5" spans="1:30" ht="18" customHeight="1" x14ac:dyDescent="0.15">
      <c r="A5" s="64" t="s">
        <v>206</v>
      </c>
      <c r="B5" s="167">
        <v>1005592</v>
      </c>
      <c r="C5" s="167">
        <v>1005592</v>
      </c>
      <c r="D5" s="167" t="s">
        <v>129</v>
      </c>
      <c r="E5" s="167">
        <v>1005592</v>
      </c>
      <c r="F5" s="167">
        <v>39322</v>
      </c>
      <c r="G5" s="167">
        <v>4417</v>
      </c>
      <c r="H5" s="167">
        <v>25843</v>
      </c>
      <c r="I5" s="167" t="s">
        <v>129</v>
      </c>
      <c r="J5" s="167">
        <v>637604</v>
      </c>
      <c r="K5" s="167">
        <v>30710</v>
      </c>
      <c r="L5" s="167">
        <v>25410</v>
      </c>
      <c r="M5" s="167">
        <v>1768898</v>
      </c>
      <c r="N5" s="167" t="s">
        <v>129</v>
      </c>
      <c r="O5" s="167" t="s">
        <v>129</v>
      </c>
      <c r="P5" s="167">
        <v>1768898</v>
      </c>
      <c r="Q5" s="167">
        <v>9072</v>
      </c>
      <c r="R5" s="167" t="s">
        <v>129</v>
      </c>
      <c r="S5" s="167">
        <v>128</v>
      </c>
      <c r="T5" s="167">
        <v>7064</v>
      </c>
      <c r="U5" s="167">
        <v>212884</v>
      </c>
      <c r="V5" s="167">
        <v>19111</v>
      </c>
      <c r="W5" s="167">
        <v>360</v>
      </c>
      <c r="X5" s="167">
        <v>8788</v>
      </c>
      <c r="Y5" s="167">
        <v>10413</v>
      </c>
      <c r="Z5" s="167">
        <v>170872</v>
      </c>
      <c r="AA5" s="167">
        <v>2207590</v>
      </c>
      <c r="AB5" s="167" t="s">
        <v>129</v>
      </c>
      <c r="AC5" s="167" t="s">
        <v>129</v>
      </c>
      <c r="AD5" s="187">
        <v>2207590</v>
      </c>
    </row>
    <row r="6" spans="1:30" ht="18" customHeight="1" x14ac:dyDescent="0.15">
      <c r="A6" s="64" t="s">
        <v>207</v>
      </c>
      <c r="B6" s="167">
        <v>617526</v>
      </c>
      <c r="C6" s="167">
        <v>617526</v>
      </c>
      <c r="D6" s="167" t="s">
        <v>129</v>
      </c>
      <c r="E6" s="167">
        <v>617526</v>
      </c>
      <c r="F6" s="167">
        <v>33707</v>
      </c>
      <c r="G6" s="167">
        <v>4417</v>
      </c>
      <c r="H6" s="167">
        <v>21272</v>
      </c>
      <c r="I6" s="167" t="s">
        <v>129</v>
      </c>
      <c r="J6" s="167">
        <v>428530</v>
      </c>
      <c r="K6" s="167">
        <v>23463</v>
      </c>
      <c r="L6" s="167">
        <v>23658</v>
      </c>
      <c r="M6" s="167">
        <v>1152573</v>
      </c>
      <c r="N6" s="167" t="s">
        <v>129</v>
      </c>
      <c r="O6" s="167" t="s">
        <v>129</v>
      </c>
      <c r="P6" s="167">
        <v>1152573</v>
      </c>
      <c r="Q6" s="167">
        <v>698</v>
      </c>
      <c r="R6" s="167" t="s">
        <v>129</v>
      </c>
      <c r="S6" s="167">
        <v>128</v>
      </c>
      <c r="T6" s="167">
        <v>6694</v>
      </c>
      <c r="U6" s="167">
        <v>179287</v>
      </c>
      <c r="V6" s="167">
        <v>17123</v>
      </c>
      <c r="W6" s="167">
        <v>291</v>
      </c>
      <c r="X6" s="167">
        <v>6470</v>
      </c>
      <c r="Y6" s="167">
        <v>7742</v>
      </c>
      <c r="Z6" s="167">
        <v>164746</v>
      </c>
      <c r="AA6" s="167">
        <v>1535751</v>
      </c>
      <c r="AB6" s="167" t="s">
        <v>129</v>
      </c>
      <c r="AC6" s="167" t="s">
        <v>129</v>
      </c>
      <c r="AD6" s="187">
        <v>1535751</v>
      </c>
    </row>
    <row r="7" spans="1:30" ht="18" customHeight="1" x14ac:dyDescent="0.15">
      <c r="A7" s="64" t="s">
        <v>208</v>
      </c>
      <c r="B7" s="167">
        <v>57299</v>
      </c>
      <c r="C7" s="167">
        <v>57299</v>
      </c>
      <c r="D7" s="167" t="s">
        <v>129</v>
      </c>
      <c r="E7" s="167">
        <v>57299</v>
      </c>
      <c r="F7" s="167">
        <v>3058</v>
      </c>
      <c r="G7" s="167" t="s">
        <v>129</v>
      </c>
      <c r="H7" s="167">
        <v>2066</v>
      </c>
      <c r="I7" s="167" t="s">
        <v>129</v>
      </c>
      <c r="J7" s="167">
        <v>36576</v>
      </c>
      <c r="K7" s="167">
        <v>2517</v>
      </c>
      <c r="L7" s="167">
        <v>1752</v>
      </c>
      <c r="M7" s="167">
        <v>103268</v>
      </c>
      <c r="N7" s="167" t="s">
        <v>129</v>
      </c>
      <c r="O7" s="167" t="s">
        <v>129</v>
      </c>
      <c r="P7" s="167">
        <v>103268</v>
      </c>
      <c r="Q7" s="167">
        <v>58</v>
      </c>
      <c r="R7" s="167" t="s">
        <v>129</v>
      </c>
      <c r="S7" s="167" t="s">
        <v>129</v>
      </c>
      <c r="T7" s="167">
        <v>-4</v>
      </c>
      <c r="U7" s="167">
        <v>13834</v>
      </c>
      <c r="V7" s="167" t="s">
        <v>129</v>
      </c>
      <c r="W7" s="167">
        <v>17</v>
      </c>
      <c r="X7" s="167">
        <v>508</v>
      </c>
      <c r="Y7" s="167">
        <v>2320</v>
      </c>
      <c r="Z7" s="167" t="s">
        <v>129</v>
      </c>
      <c r="AA7" s="167">
        <v>120001</v>
      </c>
      <c r="AB7" s="167" t="s">
        <v>129</v>
      </c>
      <c r="AC7" s="167" t="s">
        <v>129</v>
      </c>
      <c r="AD7" s="187">
        <v>120001</v>
      </c>
    </row>
    <row r="8" spans="1:30" ht="18" customHeight="1" x14ac:dyDescent="0.15">
      <c r="A8" s="64" t="s">
        <v>209</v>
      </c>
      <c r="B8" s="167">
        <v>8459</v>
      </c>
      <c r="C8" s="167">
        <v>8459</v>
      </c>
      <c r="D8" s="167" t="s">
        <v>129</v>
      </c>
      <c r="E8" s="167">
        <v>8459</v>
      </c>
      <c r="F8" s="167" t="s">
        <v>129</v>
      </c>
      <c r="G8" s="167" t="s">
        <v>129</v>
      </c>
      <c r="H8" s="167" t="s">
        <v>129</v>
      </c>
      <c r="I8" s="167" t="s">
        <v>129</v>
      </c>
      <c r="J8" s="167" t="s">
        <v>129</v>
      </c>
      <c r="K8" s="167" t="s">
        <v>129</v>
      </c>
      <c r="L8" s="167" t="s">
        <v>129</v>
      </c>
      <c r="M8" s="167">
        <v>8459</v>
      </c>
      <c r="N8" s="167" t="s">
        <v>129</v>
      </c>
      <c r="O8" s="167" t="s">
        <v>129</v>
      </c>
      <c r="P8" s="167">
        <v>8459</v>
      </c>
      <c r="Q8" s="167">
        <v>80</v>
      </c>
      <c r="R8" s="167" t="s">
        <v>129</v>
      </c>
      <c r="S8" s="167" t="s">
        <v>129</v>
      </c>
      <c r="T8" s="167" t="s">
        <v>129</v>
      </c>
      <c r="U8" s="167">
        <v>19722</v>
      </c>
      <c r="V8" s="167">
        <v>1076</v>
      </c>
      <c r="W8" s="167" t="s">
        <v>129</v>
      </c>
      <c r="X8" s="167" t="s">
        <v>129</v>
      </c>
      <c r="Y8" s="167">
        <v>272</v>
      </c>
      <c r="Z8" s="167">
        <v>5327</v>
      </c>
      <c r="AA8" s="167">
        <v>34935</v>
      </c>
      <c r="AB8" s="167" t="s">
        <v>129</v>
      </c>
      <c r="AC8" s="167" t="s">
        <v>129</v>
      </c>
      <c r="AD8" s="187">
        <v>34935</v>
      </c>
    </row>
    <row r="9" spans="1:30" ht="18" customHeight="1" x14ac:dyDescent="0.15">
      <c r="A9" s="64" t="s">
        <v>169</v>
      </c>
      <c r="B9" s="167">
        <v>322308</v>
      </c>
      <c r="C9" s="167">
        <v>322308</v>
      </c>
      <c r="D9" s="167" t="s">
        <v>129</v>
      </c>
      <c r="E9" s="167">
        <v>322308</v>
      </c>
      <c r="F9" s="167">
        <v>2557</v>
      </c>
      <c r="G9" s="167" t="s">
        <v>129</v>
      </c>
      <c r="H9" s="167">
        <v>2505</v>
      </c>
      <c r="I9" s="167" t="s">
        <v>129</v>
      </c>
      <c r="J9" s="167">
        <v>172497</v>
      </c>
      <c r="K9" s="167">
        <v>4731</v>
      </c>
      <c r="L9" s="167" t="s">
        <v>129</v>
      </c>
      <c r="M9" s="167">
        <v>504598</v>
      </c>
      <c r="N9" s="167" t="s">
        <v>129</v>
      </c>
      <c r="O9" s="167" t="s">
        <v>129</v>
      </c>
      <c r="P9" s="167">
        <v>504598</v>
      </c>
      <c r="Q9" s="167">
        <v>8237</v>
      </c>
      <c r="R9" s="167" t="s">
        <v>129</v>
      </c>
      <c r="S9" s="167">
        <v>0</v>
      </c>
      <c r="T9" s="167">
        <v>374</v>
      </c>
      <c r="U9" s="167">
        <v>41</v>
      </c>
      <c r="V9" s="167">
        <v>912</v>
      </c>
      <c r="W9" s="167">
        <v>52</v>
      </c>
      <c r="X9" s="167">
        <v>1810</v>
      </c>
      <c r="Y9" s="167">
        <v>80</v>
      </c>
      <c r="Z9" s="167">
        <v>800</v>
      </c>
      <c r="AA9" s="167">
        <v>516904</v>
      </c>
      <c r="AB9" s="167" t="s">
        <v>129</v>
      </c>
      <c r="AC9" s="167" t="s">
        <v>129</v>
      </c>
      <c r="AD9" s="187">
        <v>516904</v>
      </c>
    </row>
    <row r="10" spans="1:30" ht="18" customHeight="1" x14ac:dyDescent="0.15">
      <c r="A10" s="64" t="s">
        <v>210</v>
      </c>
      <c r="B10" s="167">
        <v>1934565</v>
      </c>
      <c r="C10" s="167">
        <v>1934565</v>
      </c>
      <c r="D10" s="167" t="s">
        <v>129</v>
      </c>
      <c r="E10" s="167">
        <v>1934565</v>
      </c>
      <c r="F10" s="167">
        <v>38634</v>
      </c>
      <c r="G10" s="167">
        <v>1043</v>
      </c>
      <c r="H10" s="167">
        <v>19352</v>
      </c>
      <c r="I10" s="167" t="s">
        <v>129</v>
      </c>
      <c r="J10" s="167">
        <v>393543</v>
      </c>
      <c r="K10" s="167">
        <v>249039</v>
      </c>
      <c r="L10" s="167">
        <v>392028</v>
      </c>
      <c r="M10" s="167">
        <v>3028202</v>
      </c>
      <c r="N10" s="167" t="s">
        <v>129</v>
      </c>
      <c r="O10" s="167" t="s">
        <v>129</v>
      </c>
      <c r="P10" s="167">
        <v>3028202</v>
      </c>
      <c r="Q10" s="167">
        <v>2022</v>
      </c>
      <c r="R10" s="167" t="s">
        <v>129</v>
      </c>
      <c r="S10" s="167">
        <v>314</v>
      </c>
      <c r="T10" s="167">
        <v>125663</v>
      </c>
      <c r="U10" s="167">
        <v>48490</v>
      </c>
      <c r="V10" s="167">
        <v>5591</v>
      </c>
      <c r="W10" s="167">
        <v>24920</v>
      </c>
      <c r="X10" s="167">
        <v>12391</v>
      </c>
      <c r="Y10" s="167">
        <v>86817</v>
      </c>
      <c r="Z10" s="167">
        <v>210110</v>
      </c>
      <c r="AA10" s="167">
        <v>3544522</v>
      </c>
      <c r="AB10" s="167" t="s">
        <v>129</v>
      </c>
      <c r="AC10" s="167">
        <v>-13971</v>
      </c>
      <c r="AD10" s="187">
        <v>3530550</v>
      </c>
    </row>
    <row r="11" spans="1:30" ht="18" customHeight="1" x14ac:dyDescent="0.15">
      <c r="A11" s="64" t="s">
        <v>211</v>
      </c>
      <c r="B11" s="167">
        <v>1184547</v>
      </c>
      <c r="C11" s="167">
        <v>1184547</v>
      </c>
      <c r="D11" s="167" t="s">
        <v>129</v>
      </c>
      <c r="E11" s="167">
        <v>1184547</v>
      </c>
      <c r="F11" s="167">
        <v>38634</v>
      </c>
      <c r="G11" s="167">
        <v>1043</v>
      </c>
      <c r="H11" s="167">
        <v>19352</v>
      </c>
      <c r="I11" s="167" t="s">
        <v>129</v>
      </c>
      <c r="J11" s="167">
        <v>287251</v>
      </c>
      <c r="K11" s="167">
        <v>127227</v>
      </c>
      <c r="L11" s="167">
        <v>59362</v>
      </c>
      <c r="M11" s="167">
        <v>1717415</v>
      </c>
      <c r="N11" s="167" t="s">
        <v>129</v>
      </c>
      <c r="O11" s="167" t="s">
        <v>129</v>
      </c>
      <c r="P11" s="167">
        <v>1717415</v>
      </c>
      <c r="Q11" s="167">
        <v>2022</v>
      </c>
      <c r="R11" s="167" t="s">
        <v>129</v>
      </c>
      <c r="S11" s="167">
        <v>314</v>
      </c>
      <c r="T11" s="167">
        <v>83145</v>
      </c>
      <c r="U11" s="167">
        <v>24568</v>
      </c>
      <c r="V11" s="167">
        <v>3386</v>
      </c>
      <c r="W11" s="167">
        <v>24920</v>
      </c>
      <c r="X11" s="167">
        <v>5412</v>
      </c>
      <c r="Y11" s="167">
        <v>33681</v>
      </c>
      <c r="Z11" s="167">
        <v>184644</v>
      </c>
      <c r="AA11" s="167">
        <v>2079507</v>
      </c>
      <c r="AB11" s="167" t="s">
        <v>129</v>
      </c>
      <c r="AC11" s="167">
        <v>-13971</v>
      </c>
      <c r="AD11" s="187">
        <v>2065535</v>
      </c>
    </row>
    <row r="12" spans="1:30" ht="18" customHeight="1" x14ac:dyDescent="0.15">
      <c r="A12" s="64" t="s">
        <v>212</v>
      </c>
      <c r="B12" s="167">
        <v>229642</v>
      </c>
      <c r="C12" s="167">
        <v>229642</v>
      </c>
      <c r="D12" s="167" t="s">
        <v>129</v>
      </c>
      <c r="E12" s="167">
        <v>229642</v>
      </c>
      <c r="F12" s="167" t="s">
        <v>129</v>
      </c>
      <c r="G12" s="167" t="s">
        <v>129</v>
      </c>
      <c r="H12" s="167" t="s">
        <v>129</v>
      </c>
      <c r="I12" s="167" t="s">
        <v>129</v>
      </c>
      <c r="J12" s="167">
        <v>4852</v>
      </c>
      <c r="K12" s="167">
        <v>23158</v>
      </c>
      <c r="L12" s="167">
        <v>23546</v>
      </c>
      <c r="M12" s="167">
        <v>281198</v>
      </c>
      <c r="N12" s="167" t="s">
        <v>129</v>
      </c>
      <c r="O12" s="167" t="s">
        <v>129</v>
      </c>
      <c r="P12" s="167">
        <v>281198</v>
      </c>
      <c r="Q12" s="167" t="s">
        <v>129</v>
      </c>
      <c r="R12" s="167" t="s">
        <v>129</v>
      </c>
      <c r="S12" s="167" t="s">
        <v>129</v>
      </c>
      <c r="T12" s="167">
        <v>111</v>
      </c>
      <c r="U12" s="167">
        <v>437</v>
      </c>
      <c r="V12" s="167">
        <v>685</v>
      </c>
      <c r="W12" s="167" t="s">
        <v>129</v>
      </c>
      <c r="X12" s="167">
        <v>1327</v>
      </c>
      <c r="Y12" s="167">
        <v>7932</v>
      </c>
      <c r="Z12" s="167">
        <v>1658</v>
      </c>
      <c r="AA12" s="167">
        <v>293348</v>
      </c>
      <c r="AB12" s="167" t="s">
        <v>129</v>
      </c>
      <c r="AC12" s="167" t="s">
        <v>129</v>
      </c>
      <c r="AD12" s="187">
        <v>293348</v>
      </c>
    </row>
    <row r="13" spans="1:30" ht="18" customHeight="1" x14ac:dyDescent="0.15">
      <c r="A13" s="64" t="s">
        <v>213</v>
      </c>
      <c r="B13" s="167">
        <v>520377</v>
      </c>
      <c r="C13" s="167">
        <v>520377</v>
      </c>
      <c r="D13" s="167" t="s">
        <v>129</v>
      </c>
      <c r="E13" s="167">
        <v>520377</v>
      </c>
      <c r="F13" s="167" t="s">
        <v>129</v>
      </c>
      <c r="G13" s="167" t="s">
        <v>129</v>
      </c>
      <c r="H13" s="167" t="s">
        <v>129</v>
      </c>
      <c r="I13" s="167" t="s">
        <v>129</v>
      </c>
      <c r="J13" s="167">
        <v>101440</v>
      </c>
      <c r="K13" s="167">
        <v>98653</v>
      </c>
      <c r="L13" s="167">
        <v>309120</v>
      </c>
      <c r="M13" s="167">
        <v>1029590</v>
      </c>
      <c r="N13" s="167" t="s">
        <v>129</v>
      </c>
      <c r="O13" s="167" t="s">
        <v>129</v>
      </c>
      <c r="P13" s="167">
        <v>1029590</v>
      </c>
      <c r="Q13" s="167" t="s">
        <v>129</v>
      </c>
      <c r="R13" s="167" t="s">
        <v>129</v>
      </c>
      <c r="S13" s="167" t="s">
        <v>129</v>
      </c>
      <c r="T13" s="167">
        <v>42407</v>
      </c>
      <c r="U13" s="167">
        <v>23392</v>
      </c>
      <c r="V13" s="167">
        <v>1519</v>
      </c>
      <c r="W13" s="167" t="s">
        <v>129</v>
      </c>
      <c r="X13" s="167">
        <v>5651</v>
      </c>
      <c r="Y13" s="167">
        <v>45204</v>
      </c>
      <c r="Z13" s="167">
        <v>23808</v>
      </c>
      <c r="AA13" s="167">
        <v>1171572</v>
      </c>
      <c r="AB13" s="167" t="s">
        <v>129</v>
      </c>
      <c r="AC13" s="167" t="s">
        <v>129</v>
      </c>
      <c r="AD13" s="187">
        <v>1171572</v>
      </c>
    </row>
    <row r="14" spans="1:30" ht="18" customHeight="1" x14ac:dyDescent="0.15">
      <c r="A14" s="64" t="s">
        <v>169</v>
      </c>
      <c r="B14" s="167" t="s">
        <v>129</v>
      </c>
      <c r="C14" s="167" t="s">
        <v>129</v>
      </c>
      <c r="D14" s="167" t="s">
        <v>129</v>
      </c>
      <c r="E14" s="167" t="s">
        <v>129</v>
      </c>
      <c r="F14" s="167" t="s">
        <v>129</v>
      </c>
      <c r="G14" s="167" t="s">
        <v>129</v>
      </c>
      <c r="H14" s="167" t="s">
        <v>129</v>
      </c>
      <c r="I14" s="167" t="s">
        <v>129</v>
      </c>
      <c r="J14" s="167" t="s">
        <v>129</v>
      </c>
      <c r="K14" s="167" t="s">
        <v>129</v>
      </c>
      <c r="L14" s="167" t="s">
        <v>129</v>
      </c>
      <c r="M14" s="167" t="s">
        <v>129</v>
      </c>
      <c r="N14" s="167" t="s">
        <v>129</v>
      </c>
      <c r="O14" s="167" t="s">
        <v>129</v>
      </c>
      <c r="P14" s="167" t="s">
        <v>129</v>
      </c>
      <c r="Q14" s="167" t="s">
        <v>129</v>
      </c>
      <c r="R14" s="167" t="s">
        <v>129</v>
      </c>
      <c r="S14" s="167" t="s">
        <v>129</v>
      </c>
      <c r="T14" s="167" t="s">
        <v>129</v>
      </c>
      <c r="U14" s="167">
        <v>93</v>
      </c>
      <c r="V14" s="167" t="s">
        <v>129</v>
      </c>
      <c r="W14" s="167" t="s">
        <v>129</v>
      </c>
      <c r="X14" s="167">
        <v>2</v>
      </c>
      <c r="Y14" s="167" t="s">
        <v>129</v>
      </c>
      <c r="Z14" s="167" t="s">
        <v>129</v>
      </c>
      <c r="AA14" s="167">
        <v>95</v>
      </c>
      <c r="AB14" s="167" t="s">
        <v>129</v>
      </c>
      <c r="AC14" s="167" t="s">
        <v>129</v>
      </c>
      <c r="AD14" s="187">
        <v>95</v>
      </c>
    </row>
    <row r="15" spans="1:30" ht="18" customHeight="1" x14ac:dyDescent="0.15">
      <c r="A15" s="64" t="s">
        <v>214</v>
      </c>
      <c r="B15" s="167">
        <v>80607</v>
      </c>
      <c r="C15" s="167">
        <v>80607</v>
      </c>
      <c r="D15" s="167" t="s">
        <v>129</v>
      </c>
      <c r="E15" s="167">
        <v>80607</v>
      </c>
      <c r="F15" s="167">
        <v>23073</v>
      </c>
      <c r="G15" s="167">
        <v>349</v>
      </c>
      <c r="H15" s="167">
        <v>71884</v>
      </c>
      <c r="I15" s="167" t="s">
        <v>129</v>
      </c>
      <c r="J15" s="167">
        <v>47909</v>
      </c>
      <c r="K15" s="167">
        <v>3709</v>
      </c>
      <c r="L15" s="167">
        <v>78826</v>
      </c>
      <c r="M15" s="167">
        <v>306358</v>
      </c>
      <c r="N15" s="167" t="s">
        <v>129</v>
      </c>
      <c r="O15" s="167" t="s">
        <v>129</v>
      </c>
      <c r="P15" s="167">
        <v>306358</v>
      </c>
      <c r="Q15" s="167" t="s">
        <v>129</v>
      </c>
      <c r="R15" s="167" t="s">
        <v>129</v>
      </c>
      <c r="S15" s="167">
        <v>0</v>
      </c>
      <c r="T15" s="167">
        <v>294</v>
      </c>
      <c r="U15" s="167">
        <v>351</v>
      </c>
      <c r="V15" s="167">
        <v>52</v>
      </c>
      <c r="W15" s="167">
        <v>20606</v>
      </c>
      <c r="X15" s="167">
        <v>3</v>
      </c>
      <c r="Y15" s="167">
        <v>990</v>
      </c>
      <c r="Z15" s="167">
        <v>1837</v>
      </c>
      <c r="AA15" s="167">
        <v>330491</v>
      </c>
      <c r="AB15" s="167" t="s">
        <v>129</v>
      </c>
      <c r="AC15" s="167">
        <v>-8127</v>
      </c>
      <c r="AD15" s="187">
        <v>322363</v>
      </c>
    </row>
    <row r="16" spans="1:30" ht="18" customHeight="1" x14ac:dyDescent="0.15">
      <c r="A16" s="64" t="s">
        <v>215</v>
      </c>
      <c r="B16" s="167">
        <v>12869</v>
      </c>
      <c r="C16" s="167">
        <v>12869</v>
      </c>
      <c r="D16" s="167" t="s">
        <v>129</v>
      </c>
      <c r="E16" s="167">
        <v>12869</v>
      </c>
      <c r="F16" s="167" t="s">
        <v>129</v>
      </c>
      <c r="G16" s="167" t="s">
        <v>129</v>
      </c>
      <c r="H16" s="167" t="s">
        <v>129</v>
      </c>
      <c r="I16" s="167" t="s">
        <v>129</v>
      </c>
      <c r="J16" s="167">
        <v>12077</v>
      </c>
      <c r="K16" s="167">
        <v>2679</v>
      </c>
      <c r="L16" s="167">
        <v>74904</v>
      </c>
      <c r="M16" s="167">
        <v>102528</v>
      </c>
      <c r="N16" s="167" t="s">
        <v>129</v>
      </c>
      <c r="O16" s="167" t="s">
        <v>129</v>
      </c>
      <c r="P16" s="167">
        <v>102528</v>
      </c>
      <c r="Q16" s="167" t="s">
        <v>129</v>
      </c>
      <c r="R16" s="167" t="s">
        <v>129</v>
      </c>
      <c r="S16" s="167" t="s">
        <v>129</v>
      </c>
      <c r="T16" s="167">
        <v>119</v>
      </c>
      <c r="U16" s="167">
        <v>293</v>
      </c>
      <c r="V16" s="167" t="s">
        <v>129</v>
      </c>
      <c r="W16" s="167" t="s">
        <v>129</v>
      </c>
      <c r="X16" s="167" t="s">
        <v>129</v>
      </c>
      <c r="Y16" s="167">
        <v>949</v>
      </c>
      <c r="Z16" s="167">
        <v>239</v>
      </c>
      <c r="AA16" s="167">
        <v>104128</v>
      </c>
      <c r="AB16" s="167" t="s">
        <v>129</v>
      </c>
      <c r="AC16" s="167" t="s">
        <v>129</v>
      </c>
      <c r="AD16" s="187">
        <v>104128</v>
      </c>
    </row>
    <row r="17" spans="1:30" ht="18" customHeight="1" x14ac:dyDescent="0.15">
      <c r="A17" s="64" t="s">
        <v>216</v>
      </c>
      <c r="B17" s="167">
        <v>8364</v>
      </c>
      <c r="C17" s="167">
        <v>8364</v>
      </c>
      <c r="D17" s="167" t="s">
        <v>129</v>
      </c>
      <c r="E17" s="167">
        <v>8364</v>
      </c>
      <c r="F17" s="167">
        <v>14419</v>
      </c>
      <c r="G17" s="167">
        <v>186</v>
      </c>
      <c r="H17" s="167">
        <v>1486</v>
      </c>
      <c r="I17" s="167" t="s">
        <v>129</v>
      </c>
      <c r="J17" s="167" t="s">
        <v>129</v>
      </c>
      <c r="K17" s="167" t="s">
        <v>129</v>
      </c>
      <c r="L17" s="167" t="s">
        <v>129</v>
      </c>
      <c r="M17" s="167">
        <v>24455</v>
      </c>
      <c r="N17" s="167" t="s">
        <v>129</v>
      </c>
      <c r="O17" s="167" t="s">
        <v>129</v>
      </c>
      <c r="P17" s="167">
        <v>24455</v>
      </c>
      <c r="Q17" s="167" t="s">
        <v>129</v>
      </c>
      <c r="R17" s="167" t="s">
        <v>129</v>
      </c>
      <c r="S17" s="167" t="s">
        <v>129</v>
      </c>
      <c r="T17" s="167" t="s">
        <v>129</v>
      </c>
      <c r="U17" s="167" t="s">
        <v>129</v>
      </c>
      <c r="V17" s="167" t="s">
        <v>129</v>
      </c>
      <c r="W17" s="167" t="s">
        <v>129</v>
      </c>
      <c r="X17" s="167" t="s">
        <v>129</v>
      </c>
      <c r="Y17" s="167" t="s">
        <v>129</v>
      </c>
      <c r="Z17" s="167" t="s">
        <v>129</v>
      </c>
      <c r="AA17" s="167">
        <v>24455</v>
      </c>
      <c r="AB17" s="167" t="s">
        <v>129</v>
      </c>
      <c r="AC17" s="167" t="s">
        <v>129</v>
      </c>
      <c r="AD17" s="187">
        <v>24455</v>
      </c>
    </row>
    <row r="18" spans="1:30" ht="18" customHeight="1" x14ac:dyDescent="0.15">
      <c r="A18" s="64" t="s">
        <v>169</v>
      </c>
      <c r="B18" s="167">
        <v>59374</v>
      </c>
      <c r="C18" s="167">
        <v>59374</v>
      </c>
      <c r="D18" s="167" t="s">
        <v>129</v>
      </c>
      <c r="E18" s="167">
        <v>59374</v>
      </c>
      <c r="F18" s="167">
        <v>8654</v>
      </c>
      <c r="G18" s="167">
        <v>163</v>
      </c>
      <c r="H18" s="167">
        <v>70398</v>
      </c>
      <c r="I18" s="167" t="s">
        <v>129</v>
      </c>
      <c r="J18" s="167">
        <v>35832</v>
      </c>
      <c r="K18" s="167">
        <v>1031</v>
      </c>
      <c r="L18" s="167">
        <v>3922</v>
      </c>
      <c r="M18" s="167">
        <v>179374</v>
      </c>
      <c r="N18" s="167" t="s">
        <v>129</v>
      </c>
      <c r="O18" s="167" t="s">
        <v>129</v>
      </c>
      <c r="P18" s="167">
        <v>179374</v>
      </c>
      <c r="Q18" s="167" t="s">
        <v>129</v>
      </c>
      <c r="R18" s="167" t="s">
        <v>129</v>
      </c>
      <c r="S18" s="167">
        <v>0</v>
      </c>
      <c r="T18" s="167">
        <v>175</v>
      </c>
      <c r="U18" s="167">
        <v>58</v>
      </c>
      <c r="V18" s="167">
        <v>52</v>
      </c>
      <c r="W18" s="167">
        <v>20606</v>
      </c>
      <c r="X18" s="167">
        <v>3</v>
      </c>
      <c r="Y18" s="167">
        <v>41</v>
      </c>
      <c r="Z18" s="167">
        <v>1598</v>
      </c>
      <c r="AA18" s="167">
        <v>201907</v>
      </c>
      <c r="AB18" s="167" t="s">
        <v>129</v>
      </c>
      <c r="AC18" s="167">
        <v>-8127</v>
      </c>
      <c r="AD18" s="187">
        <v>193780</v>
      </c>
    </row>
    <row r="19" spans="1:30" ht="18" customHeight="1" x14ac:dyDescent="0.15">
      <c r="A19" s="64" t="s">
        <v>217</v>
      </c>
      <c r="B19" s="167">
        <v>4030742</v>
      </c>
      <c r="C19" s="167">
        <v>4030742</v>
      </c>
      <c r="D19" s="167" t="s">
        <v>129</v>
      </c>
      <c r="E19" s="167">
        <v>4030742</v>
      </c>
      <c r="F19" s="167">
        <v>1692020</v>
      </c>
      <c r="G19" s="167">
        <v>195740</v>
      </c>
      <c r="H19" s="167">
        <v>1667655</v>
      </c>
      <c r="I19" s="167" t="s">
        <v>129</v>
      </c>
      <c r="J19" s="167">
        <v>1339</v>
      </c>
      <c r="K19" s="167">
        <v>127</v>
      </c>
      <c r="L19" s="167">
        <v>62448</v>
      </c>
      <c r="M19" s="167">
        <v>7650071</v>
      </c>
      <c r="N19" s="167" t="s">
        <v>129</v>
      </c>
      <c r="O19" s="167">
        <v>-953635</v>
      </c>
      <c r="P19" s="167">
        <v>6696437</v>
      </c>
      <c r="Q19" s="167">
        <v>9745</v>
      </c>
      <c r="R19" s="167" t="s">
        <v>129</v>
      </c>
      <c r="S19" s="167">
        <v>700</v>
      </c>
      <c r="T19" s="167">
        <v>408</v>
      </c>
      <c r="U19" s="167">
        <v>1101</v>
      </c>
      <c r="V19" s="167">
        <v>1254</v>
      </c>
      <c r="W19" s="167">
        <v>2169123</v>
      </c>
      <c r="X19" s="167">
        <v>9370</v>
      </c>
      <c r="Y19" s="167" t="s">
        <v>129</v>
      </c>
      <c r="Z19" s="167">
        <v>360</v>
      </c>
      <c r="AA19" s="167">
        <v>8888497</v>
      </c>
      <c r="AB19" s="167" t="s">
        <v>129</v>
      </c>
      <c r="AC19" s="167">
        <v>-873753</v>
      </c>
      <c r="AD19" s="187">
        <v>8014744</v>
      </c>
    </row>
    <row r="20" spans="1:30" ht="18" customHeight="1" x14ac:dyDescent="0.15">
      <c r="A20" s="64" t="s">
        <v>218</v>
      </c>
      <c r="B20" s="167">
        <v>1542160</v>
      </c>
      <c r="C20" s="167">
        <v>1542160</v>
      </c>
      <c r="D20" s="167" t="s">
        <v>129</v>
      </c>
      <c r="E20" s="167">
        <v>1542160</v>
      </c>
      <c r="F20" s="167">
        <v>1683107</v>
      </c>
      <c r="G20" s="167">
        <v>195740</v>
      </c>
      <c r="H20" s="167">
        <v>1662130</v>
      </c>
      <c r="I20" s="167" t="s">
        <v>129</v>
      </c>
      <c r="J20" s="167">
        <v>1315</v>
      </c>
      <c r="K20" s="167">
        <v>127</v>
      </c>
      <c r="L20" s="167">
        <v>62437</v>
      </c>
      <c r="M20" s="167">
        <v>5147015</v>
      </c>
      <c r="N20" s="167" t="s">
        <v>129</v>
      </c>
      <c r="O20" s="167">
        <v>-4555</v>
      </c>
      <c r="P20" s="167">
        <v>5142460</v>
      </c>
      <c r="Q20" s="167">
        <v>9745</v>
      </c>
      <c r="R20" s="167" t="s">
        <v>129</v>
      </c>
      <c r="S20" s="167">
        <v>700</v>
      </c>
      <c r="T20" s="167">
        <v>283</v>
      </c>
      <c r="U20" s="167">
        <v>872</v>
      </c>
      <c r="V20" s="167">
        <v>1175</v>
      </c>
      <c r="W20" s="167">
        <v>6018</v>
      </c>
      <c r="X20" s="167">
        <v>9282</v>
      </c>
      <c r="Y20" s="167" t="s">
        <v>129</v>
      </c>
      <c r="Z20" s="167">
        <v>228</v>
      </c>
      <c r="AA20" s="167">
        <v>5170763</v>
      </c>
      <c r="AB20" s="167" t="s">
        <v>129</v>
      </c>
      <c r="AC20" s="167">
        <v>-873753</v>
      </c>
      <c r="AD20" s="187">
        <v>4297010</v>
      </c>
    </row>
    <row r="21" spans="1:30" ht="18" customHeight="1" x14ac:dyDescent="0.15">
      <c r="A21" s="64" t="s">
        <v>219</v>
      </c>
      <c r="B21" s="167">
        <v>1235309</v>
      </c>
      <c r="C21" s="167">
        <v>1235309</v>
      </c>
      <c r="D21" s="167" t="s">
        <v>129</v>
      </c>
      <c r="E21" s="167">
        <v>1235309</v>
      </c>
      <c r="F21" s="167">
        <v>480</v>
      </c>
      <c r="G21" s="167" t="s">
        <v>129</v>
      </c>
      <c r="H21" s="167">
        <v>295</v>
      </c>
      <c r="I21" s="167" t="s">
        <v>129</v>
      </c>
      <c r="J21" s="167" t="s">
        <v>129</v>
      </c>
      <c r="K21" s="167" t="s">
        <v>129</v>
      </c>
      <c r="L21" s="167" t="s">
        <v>129</v>
      </c>
      <c r="M21" s="167">
        <v>1236084</v>
      </c>
      <c r="N21" s="167" t="s">
        <v>129</v>
      </c>
      <c r="O21" s="167" t="s">
        <v>129</v>
      </c>
      <c r="P21" s="167">
        <v>1236084</v>
      </c>
      <c r="Q21" s="167" t="s">
        <v>129</v>
      </c>
      <c r="R21" s="167" t="s">
        <v>129</v>
      </c>
      <c r="S21" s="167" t="s">
        <v>129</v>
      </c>
      <c r="T21" s="167" t="s">
        <v>129</v>
      </c>
      <c r="U21" s="167" t="s">
        <v>129</v>
      </c>
      <c r="V21" s="167">
        <v>70</v>
      </c>
      <c r="W21" s="167">
        <v>2163105</v>
      </c>
      <c r="X21" s="167">
        <v>87</v>
      </c>
      <c r="Y21" s="167" t="s">
        <v>129</v>
      </c>
      <c r="Z21" s="167" t="s">
        <v>129</v>
      </c>
      <c r="AA21" s="167">
        <v>3399347</v>
      </c>
      <c r="AB21" s="167" t="s">
        <v>129</v>
      </c>
      <c r="AC21" s="167" t="s">
        <v>129</v>
      </c>
      <c r="AD21" s="187">
        <v>3399347</v>
      </c>
    </row>
    <row r="22" spans="1:30" ht="18" customHeight="1" x14ac:dyDescent="0.15">
      <c r="A22" s="64" t="s">
        <v>220</v>
      </c>
      <c r="B22" s="167">
        <v>1252368</v>
      </c>
      <c r="C22" s="167">
        <v>1252368</v>
      </c>
      <c r="D22" s="167" t="s">
        <v>129</v>
      </c>
      <c r="E22" s="167">
        <v>1252368</v>
      </c>
      <c r="F22" s="167">
        <v>8433</v>
      </c>
      <c r="G22" s="167" t="s">
        <v>129</v>
      </c>
      <c r="H22" s="167">
        <v>5230</v>
      </c>
      <c r="I22" s="167" t="s">
        <v>129</v>
      </c>
      <c r="J22" s="167" t="s">
        <v>129</v>
      </c>
      <c r="K22" s="167" t="s">
        <v>129</v>
      </c>
      <c r="L22" s="167" t="s">
        <v>129</v>
      </c>
      <c r="M22" s="167">
        <v>1266032</v>
      </c>
      <c r="N22" s="167" t="s">
        <v>129</v>
      </c>
      <c r="O22" s="167">
        <v>-1266032</v>
      </c>
      <c r="P22" s="167" t="s">
        <v>129</v>
      </c>
      <c r="Q22" s="167" t="s">
        <v>129</v>
      </c>
      <c r="R22" s="167" t="s">
        <v>129</v>
      </c>
      <c r="S22" s="167" t="s">
        <v>129</v>
      </c>
      <c r="T22" s="167" t="s">
        <v>129</v>
      </c>
      <c r="U22" s="167" t="s">
        <v>129</v>
      </c>
      <c r="V22" s="167" t="s">
        <v>129</v>
      </c>
      <c r="W22" s="167" t="s">
        <v>129</v>
      </c>
      <c r="X22" s="167" t="s">
        <v>129</v>
      </c>
      <c r="Y22" s="167" t="s">
        <v>129</v>
      </c>
      <c r="Z22" s="167" t="s">
        <v>129</v>
      </c>
      <c r="AA22" s="167" t="s">
        <v>129</v>
      </c>
      <c r="AB22" s="167" t="s">
        <v>129</v>
      </c>
      <c r="AC22" s="167" t="s">
        <v>129</v>
      </c>
      <c r="AD22" s="187" t="s">
        <v>129</v>
      </c>
    </row>
    <row r="23" spans="1:30" ht="18" customHeight="1" x14ac:dyDescent="0.15">
      <c r="A23" s="64" t="s">
        <v>181</v>
      </c>
      <c r="B23" s="167">
        <v>905</v>
      </c>
      <c r="C23" s="167">
        <v>905</v>
      </c>
      <c r="D23" s="167" t="s">
        <v>129</v>
      </c>
      <c r="E23" s="167">
        <v>905</v>
      </c>
      <c r="F23" s="167" t="s">
        <v>129</v>
      </c>
      <c r="G23" s="167" t="s">
        <v>129</v>
      </c>
      <c r="H23" s="167" t="s">
        <v>129</v>
      </c>
      <c r="I23" s="167" t="s">
        <v>129</v>
      </c>
      <c r="J23" s="167">
        <v>25</v>
      </c>
      <c r="K23" s="167" t="s">
        <v>129</v>
      </c>
      <c r="L23" s="167">
        <v>11</v>
      </c>
      <c r="M23" s="167">
        <v>940</v>
      </c>
      <c r="N23" s="167" t="s">
        <v>129</v>
      </c>
      <c r="O23" s="167">
        <v>316952</v>
      </c>
      <c r="P23" s="167">
        <v>317892</v>
      </c>
      <c r="Q23" s="167" t="s">
        <v>129</v>
      </c>
      <c r="R23" s="167" t="s">
        <v>129</v>
      </c>
      <c r="S23" s="167" t="s">
        <v>129</v>
      </c>
      <c r="T23" s="167">
        <v>125</v>
      </c>
      <c r="U23" s="167">
        <v>229</v>
      </c>
      <c r="V23" s="167">
        <v>9</v>
      </c>
      <c r="W23" s="167" t="s">
        <v>129</v>
      </c>
      <c r="X23" s="167" t="s">
        <v>129</v>
      </c>
      <c r="Y23" s="167" t="s">
        <v>129</v>
      </c>
      <c r="Z23" s="167">
        <v>133</v>
      </c>
      <c r="AA23" s="167">
        <v>318388</v>
      </c>
      <c r="AB23" s="167" t="s">
        <v>129</v>
      </c>
      <c r="AC23" s="167" t="s">
        <v>129</v>
      </c>
      <c r="AD23" s="187">
        <v>318388</v>
      </c>
    </row>
    <row r="24" spans="1:30" ht="18" customHeight="1" x14ac:dyDescent="0.15">
      <c r="A24" s="64" t="s">
        <v>221</v>
      </c>
      <c r="B24" s="167">
        <v>211353</v>
      </c>
      <c r="C24" s="167">
        <v>211353</v>
      </c>
      <c r="D24" s="167" t="s">
        <v>129</v>
      </c>
      <c r="E24" s="167">
        <v>211353</v>
      </c>
      <c r="F24" s="167">
        <v>15296</v>
      </c>
      <c r="G24" s="167">
        <v>87</v>
      </c>
      <c r="H24" s="167">
        <v>230</v>
      </c>
      <c r="I24" s="167" t="s">
        <v>129</v>
      </c>
      <c r="J24" s="167">
        <v>784288</v>
      </c>
      <c r="K24" s="167">
        <v>266937</v>
      </c>
      <c r="L24" s="167">
        <v>120284</v>
      </c>
      <c r="M24" s="167">
        <v>1398476</v>
      </c>
      <c r="N24" s="167" t="s">
        <v>129</v>
      </c>
      <c r="O24" s="167" t="s">
        <v>129</v>
      </c>
      <c r="P24" s="167">
        <v>1398476</v>
      </c>
      <c r="Q24" s="167">
        <v>11133</v>
      </c>
      <c r="R24" s="167" t="s">
        <v>129</v>
      </c>
      <c r="S24" s="167">
        <v>1114</v>
      </c>
      <c r="T24" s="167">
        <v>19422</v>
      </c>
      <c r="U24" s="167">
        <v>1111</v>
      </c>
      <c r="V24" s="167">
        <v>185</v>
      </c>
      <c r="W24" s="167">
        <v>2179</v>
      </c>
      <c r="X24" s="167">
        <v>3062</v>
      </c>
      <c r="Y24" s="167">
        <v>114622</v>
      </c>
      <c r="Z24" s="167">
        <v>233954</v>
      </c>
      <c r="AA24" s="167">
        <v>1785259</v>
      </c>
      <c r="AB24" s="167" t="s">
        <v>129</v>
      </c>
      <c r="AC24" s="167">
        <v>-22099</v>
      </c>
      <c r="AD24" s="187">
        <v>1763160</v>
      </c>
    </row>
    <row r="25" spans="1:30" ht="18" customHeight="1" x14ac:dyDescent="0.15">
      <c r="A25" s="64" t="s">
        <v>222</v>
      </c>
      <c r="B25" s="167">
        <v>104605</v>
      </c>
      <c r="C25" s="167">
        <v>104605</v>
      </c>
      <c r="D25" s="167" t="s">
        <v>129</v>
      </c>
      <c r="E25" s="167">
        <v>104605</v>
      </c>
      <c r="F25" s="167">
        <v>184</v>
      </c>
      <c r="G25" s="167">
        <v>32</v>
      </c>
      <c r="H25" s="167">
        <v>33</v>
      </c>
      <c r="I25" s="167" t="s">
        <v>129</v>
      </c>
      <c r="J25" s="167">
        <v>769047</v>
      </c>
      <c r="K25" s="167">
        <v>265497</v>
      </c>
      <c r="L25" s="167">
        <v>116174</v>
      </c>
      <c r="M25" s="167">
        <v>1255571</v>
      </c>
      <c r="N25" s="167" t="s">
        <v>129</v>
      </c>
      <c r="O25" s="167" t="s">
        <v>129</v>
      </c>
      <c r="P25" s="167">
        <v>1255571</v>
      </c>
      <c r="Q25" s="167">
        <v>1661</v>
      </c>
      <c r="R25" s="167" t="s">
        <v>129</v>
      </c>
      <c r="S25" s="167" t="s">
        <v>129</v>
      </c>
      <c r="T25" s="167">
        <v>14622</v>
      </c>
      <c r="U25" s="167">
        <v>151</v>
      </c>
      <c r="V25" s="167" t="s">
        <v>129</v>
      </c>
      <c r="W25" s="167" t="s">
        <v>129</v>
      </c>
      <c r="X25" s="167">
        <v>641</v>
      </c>
      <c r="Y25" s="167">
        <v>109699</v>
      </c>
      <c r="Z25" s="167" t="s">
        <v>129</v>
      </c>
      <c r="AA25" s="167">
        <v>1382345</v>
      </c>
      <c r="AB25" s="167" t="s">
        <v>129</v>
      </c>
      <c r="AC25" s="167" t="s">
        <v>129</v>
      </c>
      <c r="AD25" s="187">
        <v>1382345</v>
      </c>
    </row>
    <row r="26" spans="1:30" ht="18" customHeight="1" x14ac:dyDescent="0.15">
      <c r="A26" s="64" t="s">
        <v>151</v>
      </c>
      <c r="B26" s="167">
        <v>106748</v>
      </c>
      <c r="C26" s="167">
        <v>106748</v>
      </c>
      <c r="D26" s="167" t="s">
        <v>129</v>
      </c>
      <c r="E26" s="167">
        <v>106748</v>
      </c>
      <c r="F26" s="167">
        <v>15113</v>
      </c>
      <c r="G26" s="167">
        <v>56</v>
      </c>
      <c r="H26" s="167">
        <v>197</v>
      </c>
      <c r="I26" s="167" t="s">
        <v>129</v>
      </c>
      <c r="J26" s="167">
        <v>15241</v>
      </c>
      <c r="K26" s="167">
        <v>1440</v>
      </c>
      <c r="L26" s="167">
        <v>4110</v>
      </c>
      <c r="M26" s="167">
        <v>142905</v>
      </c>
      <c r="N26" s="167" t="s">
        <v>129</v>
      </c>
      <c r="O26" s="167" t="s">
        <v>129</v>
      </c>
      <c r="P26" s="167">
        <v>142905</v>
      </c>
      <c r="Q26" s="167">
        <v>9472</v>
      </c>
      <c r="R26" s="167" t="s">
        <v>129</v>
      </c>
      <c r="S26" s="167">
        <v>1114</v>
      </c>
      <c r="T26" s="167">
        <v>4800</v>
      </c>
      <c r="U26" s="167">
        <v>960</v>
      </c>
      <c r="V26" s="167">
        <v>185</v>
      </c>
      <c r="W26" s="167">
        <v>2179</v>
      </c>
      <c r="X26" s="167">
        <v>2422</v>
      </c>
      <c r="Y26" s="167">
        <v>4923</v>
      </c>
      <c r="Z26" s="167">
        <v>233954</v>
      </c>
      <c r="AA26" s="167">
        <v>402914</v>
      </c>
      <c r="AB26" s="167" t="s">
        <v>129</v>
      </c>
      <c r="AC26" s="167">
        <v>-22099</v>
      </c>
      <c r="AD26" s="187">
        <v>380815</v>
      </c>
    </row>
    <row r="27" spans="1:30" ht="18" customHeight="1" x14ac:dyDescent="0.15">
      <c r="A27" s="64" t="s">
        <v>223</v>
      </c>
      <c r="B27" s="167">
        <v>6840153</v>
      </c>
      <c r="C27" s="167">
        <v>6840153</v>
      </c>
      <c r="D27" s="167" t="s">
        <v>129</v>
      </c>
      <c r="E27" s="167">
        <v>6840153</v>
      </c>
      <c r="F27" s="167">
        <v>1777752</v>
      </c>
      <c r="G27" s="167">
        <v>201461</v>
      </c>
      <c r="H27" s="167">
        <v>1784504</v>
      </c>
      <c r="I27" s="167" t="s">
        <v>129</v>
      </c>
      <c r="J27" s="167">
        <v>296107</v>
      </c>
      <c r="K27" s="167">
        <v>16649</v>
      </c>
      <c r="L27" s="167">
        <v>438428</v>
      </c>
      <c r="M27" s="167">
        <v>11355053</v>
      </c>
      <c r="N27" s="167" t="s">
        <v>129</v>
      </c>
      <c r="O27" s="167">
        <v>-953635</v>
      </c>
      <c r="P27" s="167">
        <v>10401419</v>
      </c>
      <c r="Q27" s="167">
        <v>9707</v>
      </c>
      <c r="R27" s="167" t="s">
        <v>129</v>
      </c>
      <c r="S27" s="167">
        <v>28</v>
      </c>
      <c r="T27" s="167">
        <v>114007</v>
      </c>
      <c r="U27" s="167">
        <v>261715</v>
      </c>
      <c r="V27" s="167">
        <v>25822</v>
      </c>
      <c r="W27" s="167">
        <v>2212830</v>
      </c>
      <c r="X27" s="167">
        <v>27490</v>
      </c>
      <c r="Y27" s="167">
        <v>-16401</v>
      </c>
      <c r="Z27" s="167">
        <v>149226</v>
      </c>
      <c r="AA27" s="167">
        <v>13185841</v>
      </c>
      <c r="AB27" s="167" t="s">
        <v>129</v>
      </c>
      <c r="AC27" s="167">
        <v>-873753</v>
      </c>
      <c r="AD27" s="187">
        <v>12312088</v>
      </c>
    </row>
    <row r="28" spans="1:30" ht="18" customHeight="1" x14ac:dyDescent="0.15">
      <c r="A28" s="64" t="s">
        <v>224</v>
      </c>
      <c r="B28" s="167">
        <v>6140</v>
      </c>
      <c r="C28" s="167">
        <v>6140</v>
      </c>
      <c r="D28" s="167" t="s">
        <v>129</v>
      </c>
      <c r="E28" s="167">
        <v>6140</v>
      </c>
      <c r="F28" s="167" t="s">
        <v>129</v>
      </c>
      <c r="G28" s="167" t="s">
        <v>129</v>
      </c>
      <c r="H28" s="167" t="s">
        <v>129</v>
      </c>
      <c r="I28" s="167" t="s">
        <v>129</v>
      </c>
      <c r="J28" s="167" t="s">
        <v>129</v>
      </c>
      <c r="K28" s="167">
        <v>20</v>
      </c>
      <c r="L28" s="167">
        <v>1314</v>
      </c>
      <c r="M28" s="167">
        <v>7475</v>
      </c>
      <c r="N28" s="167" t="s">
        <v>129</v>
      </c>
      <c r="O28" s="167" t="s">
        <v>129</v>
      </c>
      <c r="P28" s="167">
        <v>7475</v>
      </c>
      <c r="Q28" s="167" t="s">
        <v>129</v>
      </c>
      <c r="R28" s="167" t="s">
        <v>129</v>
      </c>
      <c r="S28" s="167" t="s">
        <v>129</v>
      </c>
      <c r="T28" s="167" t="s">
        <v>129</v>
      </c>
      <c r="U28" s="167" t="s">
        <v>129</v>
      </c>
      <c r="V28" s="167" t="s">
        <v>129</v>
      </c>
      <c r="W28" s="167" t="s">
        <v>129</v>
      </c>
      <c r="X28" s="167" t="s">
        <v>129</v>
      </c>
      <c r="Y28" s="167" t="s">
        <v>129</v>
      </c>
      <c r="Z28" s="167">
        <v>3999</v>
      </c>
      <c r="AA28" s="167">
        <v>11474</v>
      </c>
      <c r="AB28" s="167" t="s">
        <v>129</v>
      </c>
      <c r="AC28" s="167">
        <v>-4500</v>
      </c>
      <c r="AD28" s="187">
        <v>6974</v>
      </c>
    </row>
    <row r="29" spans="1:30" ht="18" customHeight="1" x14ac:dyDescent="0.15">
      <c r="A29" s="64" t="s">
        <v>225</v>
      </c>
      <c r="B29" s="167" t="s">
        <v>129</v>
      </c>
      <c r="C29" s="167" t="s">
        <v>129</v>
      </c>
      <c r="D29" s="167" t="s">
        <v>129</v>
      </c>
      <c r="E29" s="167" t="s">
        <v>129</v>
      </c>
      <c r="F29" s="167" t="s">
        <v>129</v>
      </c>
      <c r="G29" s="167" t="s">
        <v>129</v>
      </c>
      <c r="H29" s="167" t="s">
        <v>129</v>
      </c>
      <c r="I29" s="167" t="s">
        <v>129</v>
      </c>
      <c r="J29" s="167" t="s">
        <v>129</v>
      </c>
      <c r="K29" s="167" t="s">
        <v>129</v>
      </c>
      <c r="L29" s="167" t="s">
        <v>129</v>
      </c>
      <c r="M29" s="167" t="s">
        <v>129</v>
      </c>
      <c r="N29" s="167" t="s">
        <v>129</v>
      </c>
      <c r="O29" s="167" t="s">
        <v>129</v>
      </c>
      <c r="P29" s="167" t="s">
        <v>129</v>
      </c>
      <c r="Q29" s="167" t="s">
        <v>129</v>
      </c>
      <c r="R29" s="167" t="s">
        <v>129</v>
      </c>
      <c r="S29" s="167" t="s">
        <v>129</v>
      </c>
      <c r="T29" s="167" t="s">
        <v>129</v>
      </c>
      <c r="U29" s="167" t="s">
        <v>129</v>
      </c>
      <c r="V29" s="167" t="s">
        <v>129</v>
      </c>
      <c r="W29" s="167" t="s">
        <v>129</v>
      </c>
      <c r="X29" s="167" t="s">
        <v>129</v>
      </c>
      <c r="Y29" s="167" t="s">
        <v>129</v>
      </c>
      <c r="Z29" s="167" t="s">
        <v>129</v>
      </c>
      <c r="AA29" s="167" t="s">
        <v>129</v>
      </c>
      <c r="AB29" s="167" t="s">
        <v>129</v>
      </c>
      <c r="AC29" s="167" t="s">
        <v>129</v>
      </c>
      <c r="AD29" s="187" t="s">
        <v>129</v>
      </c>
    </row>
    <row r="30" spans="1:30" ht="18" customHeight="1" x14ac:dyDescent="0.15">
      <c r="A30" s="64" t="s">
        <v>226</v>
      </c>
      <c r="B30" s="167">
        <v>1640</v>
      </c>
      <c r="C30" s="167">
        <v>1640</v>
      </c>
      <c r="D30" s="167" t="s">
        <v>129</v>
      </c>
      <c r="E30" s="167">
        <v>1640</v>
      </c>
      <c r="F30" s="167" t="s">
        <v>129</v>
      </c>
      <c r="G30" s="167" t="s">
        <v>129</v>
      </c>
      <c r="H30" s="167" t="s">
        <v>129</v>
      </c>
      <c r="I30" s="167" t="s">
        <v>129</v>
      </c>
      <c r="J30" s="167" t="s">
        <v>129</v>
      </c>
      <c r="K30" s="167" t="s">
        <v>129</v>
      </c>
      <c r="L30" s="167" t="s">
        <v>129</v>
      </c>
      <c r="M30" s="167">
        <v>1640</v>
      </c>
      <c r="N30" s="167" t="s">
        <v>129</v>
      </c>
      <c r="O30" s="167" t="s">
        <v>129</v>
      </c>
      <c r="P30" s="167">
        <v>1640</v>
      </c>
      <c r="Q30" s="167" t="s">
        <v>129</v>
      </c>
      <c r="R30" s="167" t="s">
        <v>129</v>
      </c>
      <c r="S30" s="167" t="s">
        <v>129</v>
      </c>
      <c r="T30" s="167" t="s">
        <v>129</v>
      </c>
      <c r="U30" s="167" t="s">
        <v>129</v>
      </c>
      <c r="V30" s="167" t="s">
        <v>129</v>
      </c>
      <c r="W30" s="167" t="s">
        <v>129</v>
      </c>
      <c r="X30" s="167" t="s">
        <v>129</v>
      </c>
      <c r="Y30" s="167" t="s">
        <v>129</v>
      </c>
      <c r="Z30" s="167" t="s">
        <v>129</v>
      </c>
      <c r="AA30" s="167">
        <v>1640</v>
      </c>
      <c r="AB30" s="167" t="s">
        <v>129</v>
      </c>
      <c r="AC30" s="167" t="s">
        <v>129</v>
      </c>
      <c r="AD30" s="187">
        <v>1640</v>
      </c>
    </row>
    <row r="31" spans="1:30" ht="18" customHeight="1" x14ac:dyDescent="0.15">
      <c r="A31" s="64" t="s">
        <v>227</v>
      </c>
      <c r="B31" s="167" t="s">
        <v>129</v>
      </c>
      <c r="C31" s="167" t="s">
        <v>129</v>
      </c>
      <c r="D31" s="167" t="s">
        <v>129</v>
      </c>
      <c r="E31" s="167" t="s">
        <v>129</v>
      </c>
      <c r="F31" s="167" t="s">
        <v>129</v>
      </c>
      <c r="G31" s="167" t="s">
        <v>129</v>
      </c>
      <c r="H31" s="167" t="s">
        <v>129</v>
      </c>
      <c r="I31" s="167" t="s">
        <v>129</v>
      </c>
      <c r="J31" s="167" t="s">
        <v>129</v>
      </c>
      <c r="K31" s="167" t="s">
        <v>129</v>
      </c>
      <c r="L31" s="167" t="s">
        <v>129</v>
      </c>
      <c r="M31" s="167" t="s">
        <v>129</v>
      </c>
      <c r="N31" s="167" t="s">
        <v>129</v>
      </c>
      <c r="O31" s="167" t="s">
        <v>129</v>
      </c>
      <c r="P31" s="167" t="s">
        <v>129</v>
      </c>
      <c r="Q31" s="167" t="s">
        <v>129</v>
      </c>
      <c r="R31" s="167" t="s">
        <v>129</v>
      </c>
      <c r="S31" s="167" t="s">
        <v>129</v>
      </c>
      <c r="T31" s="167" t="s">
        <v>129</v>
      </c>
      <c r="U31" s="167" t="s">
        <v>129</v>
      </c>
      <c r="V31" s="167" t="s">
        <v>129</v>
      </c>
      <c r="W31" s="167" t="s">
        <v>129</v>
      </c>
      <c r="X31" s="167" t="s">
        <v>129</v>
      </c>
      <c r="Y31" s="167" t="s">
        <v>129</v>
      </c>
      <c r="Z31" s="167" t="s">
        <v>129</v>
      </c>
      <c r="AA31" s="167" t="s">
        <v>129</v>
      </c>
      <c r="AB31" s="167" t="s">
        <v>129</v>
      </c>
      <c r="AC31" s="167" t="s">
        <v>129</v>
      </c>
      <c r="AD31" s="187" t="s">
        <v>129</v>
      </c>
    </row>
    <row r="32" spans="1:30" ht="18" customHeight="1" x14ac:dyDescent="0.15">
      <c r="A32" s="64" t="s">
        <v>228</v>
      </c>
      <c r="B32" s="167">
        <v>4500</v>
      </c>
      <c r="C32" s="167">
        <v>4500</v>
      </c>
      <c r="D32" s="167" t="s">
        <v>129</v>
      </c>
      <c r="E32" s="167">
        <v>4500</v>
      </c>
      <c r="F32" s="167" t="s">
        <v>129</v>
      </c>
      <c r="G32" s="167" t="s">
        <v>129</v>
      </c>
      <c r="H32" s="167" t="s">
        <v>129</v>
      </c>
      <c r="I32" s="167" t="s">
        <v>129</v>
      </c>
      <c r="J32" s="167" t="s">
        <v>129</v>
      </c>
      <c r="K32" s="167" t="s">
        <v>129</v>
      </c>
      <c r="L32" s="167" t="s">
        <v>129</v>
      </c>
      <c r="M32" s="167">
        <v>4500</v>
      </c>
      <c r="N32" s="167" t="s">
        <v>129</v>
      </c>
      <c r="O32" s="167" t="s">
        <v>129</v>
      </c>
      <c r="P32" s="167">
        <v>4500</v>
      </c>
      <c r="Q32" s="167" t="s">
        <v>129</v>
      </c>
      <c r="R32" s="167" t="s">
        <v>129</v>
      </c>
      <c r="S32" s="167" t="s">
        <v>129</v>
      </c>
      <c r="T32" s="167" t="s">
        <v>129</v>
      </c>
      <c r="U32" s="167" t="s">
        <v>129</v>
      </c>
      <c r="V32" s="167" t="s">
        <v>129</v>
      </c>
      <c r="W32" s="167" t="s">
        <v>129</v>
      </c>
      <c r="X32" s="167" t="s">
        <v>129</v>
      </c>
      <c r="Y32" s="167" t="s">
        <v>129</v>
      </c>
      <c r="Z32" s="167" t="s">
        <v>129</v>
      </c>
      <c r="AA32" s="167">
        <v>4500</v>
      </c>
      <c r="AB32" s="167" t="s">
        <v>129</v>
      </c>
      <c r="AC32" s="167">
        <v>-4500</v>
      </c>
      <c r="AD32" s="187" t="s">
        <v>129</v>
      </c>
    </row>
    <row r="33" spans="1:30" ht="18" customHeight="1" x14ac:dyDescent="0.15">
      <c r="A33" s="64" t="s">
        <v>151</v>
      </c>
      <c r="B33" s="167" t="s">
        <v>129</v>
      </c>
      <c r="C33" s="167" t="s">
        <v>129</v>
      </c>
      <c r="D33" s="167" t="s">
        <v>129</v>
      </c>
      <c r="E33" s="167" t="s">
        <v>129</v>
      </c>
      <c r="F33" s="167" t="s">
        <v>129</v>
      </c>
      <c r="G33" s="167" t="s">
        <v>129</v>
      </c>
      <c r="H33" s="167" t="s">
        <v>129</v>
      </c>
      <c r="I33" s="167" t="s">
        <v>129</v>
      </c>
      <c r="J33" s="167" t="s">
        <v>129</v>
      </c>
      <c r="K33" s="167">
        <v>20</v>
      </c>
      <c r="L33" s="167">
        <v>1314</v>
      </c>
      <c r="M33" s="167">
        <v>1335</v>
      </c>
      <c r="N33" s="167" t="s">
        <v>129</v>
      </c>
      <c r="O33" s="167" t="s">
        <v>129</v>
      </c>
      <c r="P33" s="167">
        <v>1335</v>
      </c>
      <c r="Q33" s="167" t="s">
        <v>129</v>
      </c>
      <c r="R33" s="167" t="s">
        <v>129</v>
      </c>
      <c r="S33" s="167" t="s">
        <v>129</v>
      </c>
      <c r="T33" s="167" t="s">
        <v>129</v>
      </c>
      <c r="U33" s="167" t="s">
        <v>129</v>
      </c>
      <c r="V33" s="167" t="s">
        <v>129</v>
      </c>
      <c r="W33" s="167" t="s">
        <v>129</v>
      </c>
      <c r="X33" s="167" t="s">
        <v>129</v>
      </c>
      <c r="Y33" s="167" t="s">
        <v>129</v>
      </c>
      <c r="Z33" s="167">
        <v>3999</v>
      </c>
      <c r="AA33" s="167">
        <v>5333</v>
      </c>
      <c r="AB33" s="167" t="s">
        <v>129</v>
      </c>
      <c r="AC33" s="167" t="s">
        <v>129</v>
      </c>
      <c r="AD33" s="187">
        <v>5333</v>
      </c>
    </row>
    <row r="34" spans="1:30" ht="18" customHeight="1" x14ac:dyDescent="0.15">
      <c r="A34" s="64" t="s">
        <v>229</v>
      </c>
      <c r="B34" s="167">
        <v>1299</v>
      </c>
      <c r="C34" s="167">
        <v>1299</v>
      </c>
      <c r="D34" s="167" t="s">
        <v>129</v>
      </c>
      <c r="E34" s="167">
        <v>1299</v>
      </c>
      <c r="F34" s="167" t="s">
        <v>129</v>
      </c>
      <c r="G34" s="167" t="s">
        <v>129</v>
      </c>
      <c r="H34" s="167" t="s">
        <v>129</v>
      </c>
      <c r="I34" s="167" t="s">
        <v>129</v>
      </c>
      <c r="J34" s="167" t="s">
        <v>129</v>
      </c>
      <c r="K34" s="167">
        <v>0</v>
      </c>
      <c r="L34" s="167" t="s">
        <v>129</v>
      </c>
      <c r="M34" s="167">
        <v>1299</v>
      </c>
      <c r="N34" s="167" t="s">
        <v>129</v>
      </c>
      <c r="O34" s="167" t="s">
        <v>129</v>
      </c>
      <c r="P34" s="167">
        <v>1299</v>
      </c>
      <c r="Q34" s="167" t="s">
        <v>129</v>
      </c>
      <c r="R34" s="167" t="s">
        <v>129</v>
      </c>
      <c r="S34" s="167" t="s">
        <v>129</v>
      </c>
      <c r="T34" s="167" t="s">
        <v>129</v>
      </c>
      <c r="U34" s="167" t="s">
        <v>129</v>
      </c>
      <c r="V34" s="167">
        <v>935</v>
      </c>
      <c r="W34" s="167" t="s">
        <v>129</v>
      </c>
      <c r="X34" s="167" t="s">
        <v>129</v>
      </c>
      <c r="Y34" s="167" t="s">
        <v>129</v>
      </c>
      <c r="Z34" s="167" t="s">
        <v>129</v>
      </c>
      <c r="AA34" s="167">
        <v>2234</v>
      </c>
      <c r="AB34" s="167" t="s">
        <v>129</v>
      </c>
      <c r="AC34" s="167" t="s">
        <v>129</v>
      </c>
      <c r="AD34" s="187">
        <v>2234</v>
      </c>
    </row>
    <row r="35" spans="1:30" ht="18" customHeight="1" x14ac:dyDescent="0.15">
      <c r="A35" s="64" t="s">
        <v>230</v>
      </c>
      <c r="B35" s="167">
        <v>1299</v>
      </c>
      <c r="C35" s="167">
        <v>1299</v>
      </c>
      <c r="D35" s="167" t="s">
        <v>129</v>
      </c>
      <c r="E35" s="167">
        <v>1299</v>
      </c>
      <c r="F35" s="167" t="s">
        <v>129</v>
      </c>
      <c r="G35" s="167" t="s">
        <v>129</v>
      </c>
      <c r="H35" s="167" t="s">
        <v>129</v>
      </c>
      <c r="I35" s="167" t="s">
        <v>129</v>
      </c>
      <c r="J35" s="167" t="s">
        <v>129</v>
      </c>
      <c r="K35" s="167" t="s">
        <v>129</v>
      </c>
      <c r="L35" s="167" t="s">
        <v>129</v>
      </c>
      <c r="M35" s="167">
        <v>1299</v>
      </c>
      <c r="N35" s="167" t="s">
        <v>129</v>
      </c>
      <c r="O35" s="167" t="s">
        <v>129</v>
      </c>
      <c r="P35" s="167">
        <v>1299</v>
      </c>
      <c r="Q35" s="167" t="s">
        <v>129</v>
      </c>
      <c r="R35" s="167" t="s">
        <v>129</v>
      </c>
      <c r="S35" s="167" t="s">
        <v>129</v>
      </c>
      <c r="T35" s="167" t="s">
        <v>129</v>
      </c>
      <c r="U35" s="167" t="s">
        <v>129</v>
      </c>
      <c r="V35" s="167">
        <v>80</v>
      </c>
      <c r="W35" s="167" t="s">
        <v>129</v>
      </c>
      <c r="X35" s="167" t="s">
        <v>129</v>
      </c>
      <c r="Y35" s="167" t="s">
        <v>129</v>
      </c>
      <c r="Z35" s="167" t="s">
        <v>129</v>
      </c>
      <c r="AA35" s="167">
        <v>1378</v>
      </c>
      <c r="AB35" s="167" t="s">
        <v>129</v>
      </c>
      <c r="AC35" s="167" t="s">
        <v>129</v>
      </c>
      <c r="AD35" s="187">
        <v>1378</v>
      </c>
    </row>
    <row r="36" spans="1:30" ht="18" customHeight="1" x14ac:dyDescent="0.15">
      <c r="A36" s="64" t="s">
        <v>151</v>
      </c>
      <c r="B36" s="167" t="s">
        <v>129</v>
      </c>
      <c r="C36" s="167" t="s">
        <v>129</v>
      </c>
      <c r="D36" s="167" t="s">
        <v>129</v>
      </c>
      <c r="E36" s="167" t="s">
        <v>129</v>
      </c>
      <c r="F36" s="167" t="s">
        <v>129</v>
      </c>
      <c r="G36" s="167" t="s">
        <v>129</v>
      </c>
      <c r="H36" s="167" t="s">
        <v>129</v>
      </c>
      <c r="I36" s="167" t="s">
        <v>129</v>
      </c>
      <c r="J36" s="167" t="s">
        <v>129</v>
      </c>
      <c r="K36" s="167">
        <v>0</v>
      </c>
      <c r="L36" s="167" t="s">
        <v>129</v>
      </c>
      <c r="M36" s="167">
        <v>0</v>
      </c>
      <c r="N36" s="167" t="s">
        <v>129</v>
      </c>
      <c r="O36" s="167" t="s">
        <v>129</v>
      </c>
      <c r="P36" s="167">
        <v>0</v>
      </c>
      <c r="Q36" s="167" t="s">
        <v>129</v>
      </c>
      <c r="R36" s="167" t="s">
        <v>129</v>
      </c>
      <c r="S36" s="167" t="s">
        <v>129</v>
      </c>
      <c r="T36" s="167" t="s">
        <v>129</v>
      </c>
      <c r="U36" s="167" t="s">
        <v>129</v>
      </c>
      <c r="V36" s="167">
        <v>856</v>
      </c>
      <c r="W36" s="167" t="s">
        <v>129</v>
      </c>
      <c r="X36" s="167" t="s">
        <v>129</v>
      </c>
      <c r="Y36" s="167" t="s">
        <v>129</v>
      </c>
      <c r="Z36" s="167" t="s">
        <v>129</v>
      </c>
      <c r="AA36" s="167">
        <v>856</v>
      </c>
      <c r="AB36" s="167" t="s">
        <v>129</v>
      </c>
      <c r="AC36" s="167" t="s">
        <v>129</v>
      </c>
      <c r="AD36" s="187">
        <v>856</v>
      </c>
    </row>
    <row r="37" spans="1:30" ht="18" customHeight="1" thickBot="1" x14ac:dyDescent="0.2">
      <c r="A37" s="65" t="s">
        <v>128</v>
      </c>
      <c r="B37" s="188">
        <v>6844995</v>
      </c>
      <c r="C37" s="188">
        <v>6844995</v>
      </c>
      <c r="D37" s="188" t="s">
        <v>129</v>
      </c>
      <c r="E37" s="188">
        <v>6844995</v>
      </c>
      <c r="F37" s="188">
        <v>1777752</v>
      </c>
      <c r="G37" s="188">
        <v>201461</v>
      </c>
      <c r="H37" s="188">
        <v>1784504</v>
      </c>
      <c r="I37" s="188" t="s">
        <v>129</v>
      </c>
      <c r="J37" s="188">
        <v>296107</v>
      </c>
      <c r="K37" s="188">
        <v>16669</v>
      </c>
      <c r="L37" s="188">
        <v>439742</v>
      </c>
      <c r="M37" s="188">
        <v>11361229</v>
      </c>
      <c r="N37" s="188" t="s">
        <v>129</v>
      </c>
      <c r="O37" s="188">
        <v>-953635</v>
      </c>
      <c r="P37" s="188">
        <v>10407595</v>
      </c>
      <c r="Q37" s="188">
        <v>9707</v>
      </c>
      <c r="R37" s="188" t="s">
        <v>129</v>
      </c>
      <c r="S37" s="188">
        <v>28</v>
      </c>
      <c r="T37" s="188">
        <v>114007</v>
      </c>
      <c r="U37" s="188">
        <v>261715</v>
      </c>
      <c r="V37" s="188">
        <v>24887</v>
      </c>
      <c r="W37" s="188">
        <v>2212830</v>
      </c>
      <c r="X37" s="188">
        <v>27490</v>
      </c>
      <c r="Y37" s="188">
        <v>-16401</v>
      </c>
      <c r="Z37" s="188">
        <v>153224</v>
      </c>
      <c r="AA37" s="188">
        <v>13195080</v>
      </c>
      <c r="AB37" s="188" t="s">
        <v>129</v>
      </c>
      <c r="AC37" s="188">
        <v>-878253</v>
      </c>
      <c r="AD37" s="189">
        <v>12316828</v>
      </c>
    </row>
    <row r="38" spans="1:30" ht="18" customHeight="1" x14ac:dyDescent="0.15"/>
    <row r="39" spans="1:30" ht="18" customHeight="1" x14ac:dyDescent="0.15"/>
  </sheetData>
  <phoneticPr fontId="2"/>
  <pageMargins left="0.78740157480314965" right="0.39370078740157483" top="0.59055118110236227" bottom="0.39370078740157483" header="0.19685039370078741" footer="0.19685039370078741"/>
  <pageSetup paperSize="9" scale="40" orientation="landscape" r:id="rId1"/>
  <colBreaks count="1" manualBreakCount="1">
    <brk id="16"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1"/>
  <sheetViews>
    <sheetView topLeftCell="X3" workbookViewId="0">
      <selection activeCell="B3" sqref="B3:AD21"/>
    </sheetView>
  </sheetViews>
  <sheetFormatPr defaultColWidth="8.875" defaultRowHeight="11.25" x14ac:dyDescent="0.15"/>
  <cols>
    <col min="1" max="1" width="44.875" style="61" customWidth="1"/>
    <col min="2" max="29" width="16.25" style="61" customWidth="1"/>
    <col min="30" max="30" width="19.625" style="61" customWidth="1"/>
    <col min="31" max="16384" width="8.875" style="61"/>
  </cols>
  <sheetData>
    <row r="1" spans="1:30" ht="21.75" thickBot="1" x14ac:dyDescent="0.2">
      <c r="A1" s="60" t="s">
        <v>343</v>
      </c>
      <c r="B1" s="35"/>
      <c r="D1" s="35"/>
      <c r="F1" s="35"/>
      <c r="P1" s="62" t="s">
        <v>658</v>
      </c>
      <c r="AD1" s="62" t="s">
        <v>658</v>
      </c>
    </row>
    <row r="2" spans="1:30" ht="20.100000000000001" customHeight="1" thickBot="1" x14ac:dyDescent="0.2">
      <c r="A2" s="56" t="s">
        <v>375</v>
      </c>
      <c r="B2" s="50" t="s">
        <v>114</v>
      </c>
      <c r="C2" s="51" t="s">
        <v>344</v>
      </c>
      <c r="D2" s="51" t="s">
        <v>345</v>
      </c>
      <c r="E2" s="51" t="s">
        <v>346</v>
      </c>
      <c r="F2" s="51" t="s">
        <v>347</v>
      </c>
      <c r="G2" s="51" t="s">
        <v>348</v>
      </c>
      <c r="H2" s="51" t="s">
        <v>349</v>
      </c>
      <c r="I2" s="51" t="s">
        <v>350</v>
      </c>
      <c r="J2" s="51" t="s">
        <v>351</v>
      </c>
      <c r="K2" s="51" t="s">
        <v>352</v>
      </c>
      <c r="L2" s="51" t="s">
        <v>353</v>
      </c>
      <c r="M2" s="51" t="s">
        <v>354</v>
      </c>
      <c r="N2" s="51" t="s">
        <v>355</v>
      </c>
      <c r="O2" s="51" t="s">
        <v>356</v>
      </c>
      <c r="P2" s="51" t="s">
        <v>357</v>
      </c>
      <c r="Q2" s="51" t="s">
        <v>358</v>
      </c>
      <c r="R2" s="51" t="s">
        <v>359</v>
      </c>
      <c r="S2" s="51" t="s">
        <v>360</v>
      </c>
      <c r="T2" s="51" t="s">
        <v>361</v>
      </c>
      <c r="U2" s="51" t="s">
        <v>362</v>
      </c>
      <c r="V2" s="51" t="s">
        <v>363</v>
      </c>
      <c r="W2" s="51" t="s">
        <v>364</v>
      </c>
      <c r="X2" s="51" t="s">
        <v>365</v>
      </c>
      <c r="Y2" s="51" t="s">
        <v>366</v>
      </c>
      <c r="Z2" s="51" t="s">
        <v>593</v>
      </c>
      <c r="AA2" s="51" t="s">
        <v>367</v>
      </c>
      <c r="AB2" s="51" t="s">
        <v>368</v>
      </c>
      <c r="AC2" s="51" t="s">
        <v>369</v>
      </c>
      <c r="AD2" s="52" t="s">
        <v>370</v>
      </c>
    </row>
    <row r="3" spans="1:30" ht="21.75" customHeight="1" x14ac:dyDescent="0.15">
      <c r="A3" s="63" t="s">
        <v>233</v>
      </c>
      <c r="B3" s="185">
        <v>8652076</v>
      </c>
      <c r="C3" s="185">
        <v>8652076</v>
      </c>
      <c r="D3" s="185" t="s">
        <v>129</v>
      </c>
      <c r="E3" s="185">
        <v>8652076</v>
      </c>
      <c r="F3" s="185">
        <v>900822</v>
      </c>
      <c r="G3" s="185">
        <v>6406</v>
      </c>
      <c r="H3" s="185">
        <v>489514</v>
      </c>
      <c r="I3" s="185">
        <v>2253478</v>
      </c>
      <c r="J3" s="185">
        <v>787862</v>
      </c>
      <c r="K3" s="185">
        <v>1845453</v>
      </c>
      <c r="L3" s="185">
        <v>455940</v>
      </c>
      <c r="M3" s="185">
        <v>15391551</v>
      </c>
      <c r="N3" s="185" t="s">
        <v>129</v>
      </c>
      <c r="O3" s="185">
        <v>-718170</v>
      </c>
      <c r="P3" s="185">
        <v>14673381</v>
      </c>
      <c r="Q3" s="185">
        <v>35893</v>
      </c>
      <c r="R3" s="185" t="s">
        <v>129</v>
      </c>
      <c r="S3" s="185">
        <v>7298</v>
      </c>
      <c r="T3" s="185">
        <v>205145</v>
      </c>
      <c r="U3" s="185">
        <v>-151533</v>
      </c>
      <c r="V3" s="185">
        <v>7610</v>
      </c>
      <c r="W3" s="185">
        <v>88423</v>
      </c>
      <c r="X3" s="185">
        <v>156498</v>
      </c>
      <c r="Y3" s="185">
        <v>832530</v>
      </c>
      <c r="Z3" s="185">
        <v>102825</v>
      </c>
      <c r="AA3" s="185">
        <v>15958070</v>
      </c>
      <c r="AB3" s="185" t="s">
        <v>129</v>
      </c>
      <c r="AC3" s="185">
        <v>-139801</v>
      </c>
      <c r="AD3" s="186">
        <v>15818269</v>
      </c>
    </row>
    <row r="4" spans="1:30" ht="21.75" customHeight="1" x14ac:dyDescent="0.15">
      <c r="A4" s="64" t="s">
        <v>234</v>
      </c>
      <c r="B4" s="167">
        <v>-6844995</v>
      </c>
      <c r="C4" s="167">
        <v>-6844995</v>
      </c>
      <c r="D4" s="167" t="s">
        <v>129</v>
      </c>
      <c r="E4" s="167">
        <v>-6844995</v>
      </c>
      <c r="F4" s="167">
        <v>-1777752</v>
      </c>
      <c r="G4" s="167">
        <v>-201461</v>
      </c>
      <c r="H4" s="167">
        <v>-1784504</v>
      </c>
      <c r="I4" s="167" t="s">
        <v>129</v>
      </c>
      <c r="J4" s="167">
        <v>-296107</v>
      </c>
      <c r="K4" s="167">
        <v>-16669</v>
      </c>
      <c r="L4" s="167">
        <v>-439742</v>
      </c>
      <c r="M4" s="167">
        <v>-11361229</v>
      </c>
      <c r="N4" s="167" t="s">
        <v>129</v>
      </c>
      <c r="O4" s="167">
        <v>953635</v>
      </c>
      <c r="P4" s="167">
        <v>-10407595</v>
      </c>
      <c r="Q4" s="167">
        <v>-9707</v>
      </c>
      <c r="R4" s="167" t="s">
        <v>129</v>
      </c>
      <c r="S4" s="167">
        <v>-28</v>
      </c>
      <c r="T4" s="167">
        <v>-114007</v>
      </c>
      <c r="U4" s="167">
        <v>-261715</v>
      </c>
      <c r="V4" s="167">
        <v>-24887</v>
      </c>
      <c r="W4" s="167">
        <v>-2212830</v>
      </c>
      <c r="X4" s="167">
        <v>-27490</v>
      </c>
      <c r="Y4" s="167">
        <v>16401</v>
      </c>
      <c r="Z4" s="167">
        <v>-153224</v>
      </c>
      <c r="AA4" s="167">
        <v>-13195080</v>
      </c>
      <c r="AB4" s="167" t="s">
        <v>129</v>
      </c>
      <c r="AC4" s="167">
        <v>878253</v>
      </c>
      <c r="AD4" s="187">
        <v>-12316828</v>
      </c>
    </row>
    <row r="5" spans="1:30" ht="21.75" customHeight="1" x14ac:dyDescent="0.15">
      <c r="A5" s="64" t="s">
        <v>235</v>
      </c>
      <c r="B5" s="167">
        <v>6968484</v>
      </c>
      <c r="C5" s="167">
        <v>6968484</v>
      </c>
      <c r="D5" s="167" t="s">
        <v>129</v>
      </c>
      <c r="E5" s="167">
        <v>6968484</v>
      </c>
      <c r="F5" s="167">
        <v>1792389</v>
      </c>
      <c r="G5" s="167">
        <v>202048</v>
      </c>
      <c r="H5" s="167">
        <v>1827977</v>
      </c>
      <c r="I5" s="167" t="s">
        <v>129</v>
      </c>
      <c r="J5" s="167">
        <v>304431</v>
      </c>
      <c r="K5" s="167">
        <v>31110</v>
      </c>
      <c r="L5" s="167">
        <v>466418</v>
      </c>
      <c r="M5" s="167">
        <v>11592857</v>
      </c>
      <c r="N5" s="167" t="s">
        <v>129</v>
      </c>
      <c r="O5" s="167">
        <v>-953635</v>
      </c>
      <c r="P5" s="167">
        <v>10639223</v>
      </c>
      <c r="Q5" s="167">
        <v>9355</v>
      </c>
      <c r="R5" s="167" t="s">
        <v>129</v>
      </c>
      <c r="S5" s="167" t="s">
        <v>129</v>
      </c>
      <c r="T5" s="167">
        <v>104483</v>
      </c>
      <c r="U5" s="167">
        <v>257779</v>
      </c>
      <c r="V5" s="167">
        <v>22673</v>
      </c>
      <c r="W5" s="167">
        <v>2254651</v>
      </c>
      <c r="X5" s="167">
        <v>22300</v>
      </c>
      <c r="Y5" s="167">
        <v>17210</v>
      </c>
      <c r="Z5" s="167">
        <v>124544</v>
      </c>
      <c r="AA5" s="167">
        <v>13452218</v>
      </c>
      <c r="AB5" s="167" t="s">
        <v>129</v>
      </c>
      <c r="AC5" s="167">
        <v>-873753</v>
      </c>
      <c r="AD5" s="187">
        <v>12578466</v>
      </c>
    </row>
    <row r="6" spans="1:30" ht="21.75" customHeight="1" x14ac:dyDescent="0.15">
      <c r="A6" s="64" t="s">
        <v>236</v>
      </c>
      <c r="B6" s="167">
        <v>5151945</v>
      </c>
      <c r="C6" s="167">
        <v>5151945</v>
      </c>
      <c r="D6" s="167" t="s">
        <v>129</v>
      </c>
      <c r="E6" s="167">
        <v>5151945</v>
      </c>
      <c r="F6" s="167">
        <v>584729</v>
      </c>
      <c r="G6" s="167">
        <v>202048</v>
      </c>
      <c r="H6" s="167">
        <v>1092370</v>
      </c>
      <c r="I6" s="167" t="s">
        <v>129</v>
      </c>
      <c r="J6" s="167">
        <v>296014</v>
      </c>
      <c r="K6" s="167">
        <v>18365</v>
      </c>
      <c r="L6" s="167">
        <v>342138</v>
      </c>
      <c r="M6" s="167">
        <v>7687609</v>
      </c>
      <c r="N6" s="167" t="s">
        <v>129</v>
      </c>
      <c r="O6" s="167">
        <v>-949844</v>
      </c>
      <c r="P6" s="167">
        <v>6737765</v>
      </c>
      <c r="Q6" s="167">
        <v>9355</v>
      </c>
      <c r="R6" s="167" t="s">
        <v>129</v>
      </c>
      <c r="S6" s="167" t="s">
        <v>129</v>
      </c>
      <c r="T6" s="167">
        <v>87736</v>
      </c>
      <c r="U6" s="167">
        <v>257779</v>
      </c>
      <c r="V6" s="167">
        <v>17789</v>
      </c>
      <c r="W6" s="167">
        <v>1262334</v>
      </c>
      <c r="X6" s="167">
        <v>22300</v>
      </c>
      <c r="Y6" s="167">
        <v>715</v>
      </c>
      <c r="Z6" s="167">
        <v>124544</v>
      </c>
      <c r="AA6" s="167">
        <v>8520317</v>
      </c>
      <c r="AB6" s="167" t="s">
        <v>129</v>
      </c>
      <c r="AC6" s="167">
        <v>-873753</v>
      </c>
      <c r="AD6" s="187">
        <v>7646564</v>
      </c>
    </row>
    <row r="7" spans="1:30" ht="21.75" customHeight="1" x14ac:dyDescent="0.15">
      <c r="A7" s="64" t="s">
        <v>237</v>
      </c>
      <c r="B7" s="167">
        <v>1816539</v>
      </c>
      <c r="C7" s="167">
        <v>1816539</v>
      </c>
      <c r="D7" s="167" t="s">
        <v>129</v>
      </c>
      <c r="E7" s="167">
        <v>1816539</v>
      </c>
      <c r="F7" s="167">
        <v>1207660</v>
      </c>
      <c r="G7" s="167" t="s">
        <v>129</v>
      </c>
      <c r="H7" s="167">
        <v>735607</v>
      </c>
      <c r="I7" s="167" t="s">
        <v>129</v>
      </c>
      <c r="J7" s="167">
        <v>8417</v>
      </c>
      <c r="K7" s="167">
        <v>12744</v>
      </c>
      <c r="L7" s="167">
        <v>124280</v>
      </c>
      <c r="M7" s="167">
        <v>3905248</v>
      </c>
      <c r="N7" s="167" t="s">
        <v>129</v>
      </c>
      <c r="O7" s="167">
        <v>-3791</v>
      </c>
      <c r="P7" s="167">
        <v>3901457</v>
      </c>
      <c r="Q7" s="167" t="s">
        <v>129</v>
      </c>
      <c r="R7" s="167" t="s">
        <v>129</v>
      </c>
      <c r="S7" s="167" t="s">
        <v>129</v>
      </c>
      <c r="T7" s="167">
        <v>16747</v>
      </c>
      <c r="U7" s="167" t="s">
        <v>129</v>
      </c>
      <c r="V7" s="167">
        <v>4884</v>
      </c>
      <c r="W7" s="167">
        <v>992317</v>
      </c>
      <c r="X7" s="167" t="s">
        <v>129</v>
      </c>
      <c r="Y7" s="167">
        <v>16496</v>
      </c>
      <c r="Z7" s="167" t="s">
        <v>129</v>
      </c>
      <c r="AA7" s="167">
        <v>4931902</v>
      </c>
      <c r="AB7" s="167" t="s">
        <v>129</v>
      </c>
      <c r="AC7" s="167" t="s">
        <v>129</v>
      </c>
      <c r="AD7" s="187">
        <v>4931902</v>
      </c>
    </row>
    <row r="8" spans="1:30" ht="21.75" customHeight="1" x14ac:dyDescent="0.15">
      <c r="A8" s="64" t="s">
        <v>238</v>
      </c>
      <c r="B8" s="167">
        <v>123489</v>
      </c>
      <c r="C8" s="167">
        <v>123489</v>
      </c>
      <c r="D8" s="167" t="s">
        <v>129</v>
      </c>
      <c r="E8" s="167">
        <v>123489</v>
      </c>
      <c r="F8" s="167">
        <v>14638</v>
      </c>
      <c r="G8" s="167">
        <v>586</v>
      </c>
      <c r="H8" s="167">
        <v>43473</v>
      </c>
      <c r="I8" s="167" t="s">
        <v>129</v>
      </c>
      <c r="J8" s="167">
        <v>8324</v>
      </c>
      <c r="K8" s="167">
        <v>14441</v>
      </c>
      <c r="L8" s="167">
        <v>26676</v>
      </c>
      <c r="M8" s="167">
        <v>231628</v>
      </c>
      <c r="N8" s="167" t="s">
        <v>129</v>
      </c>
      <c r="O8" s="167" t="s">
        <v>129</v>
      </c>
      <c r="P8" s="167">
        <v>231628</v>
      </c>
      <c r="Q8" s="167">
        <v>-352</v>
      </c>
      <c r="R8" s="167" t="s">
        <v>129</v>
      </c>
      <c r="S8" s="167">
        <v>-28</v>
      </c>
      <c r="T8" s="167">
        <v>-9524</v>
      </c>
      <c r="U8" s="167">
        <v>-3936</v>
      </c>
      <c r="V8" s="167">
        <v>-2214</v>
      </c>
      <c r="W8" s="167">
        <v>41822</v>
      </c>
      <c r="X8" s="167">
        <v>-5190</v>
      </c>
      <c r="Y8" s="167">
        <v>33612</v>
      </c>
      <c r="Z8" s="167">
        <v>-28680</v>
      </c>
      <c r="AA8" s="167">
        <v>257138</v>
      </c>
      <c r="AB8" s="167" t="s">
        <v>129</v>
      </c>
      <c r="AC8" s="167">
        <v>4500</v>
      </c>
      <c r="AD8" s="187">
        <v>261638</v>
      </c>
    </row>
    <row r="9" spans="1:30" ht="21.75" customHeight="1" x14ac:dyDescent="0.15">
      <c r="A9" s="64" t="s">
        <v>239</v>
      </c>
      <c r="B9" s="167" t="s">
        <v>129</v>
      </c>
      <c r="C9" s="167" t="s">
        <v>129</v>
      </c>
      <c r="D9" s="167" t="s">
        <v>129</v>
      </c>
      <c r="E9" s="167" t="s">
        <v>129</v>
      </c>
      <c r="F9" s="167" t="s">
        <v>129</v>
      </c>
      <c r="G9" s="167" t="s">
        <v>129</v>
      </c>
      <c r="H9" s="167" t="s">
        <v>129</v>
      </c>
      <c r="I9" s="167" t="s">
        <v>129</v>
      </c>
      <c r="J9" s="167" t="s">
        <v>129</v>
      </c>
      <c r="K9" s="167" t="s">
        <v>129</v>
      </c>
      <c r="L9" s="167" t="s">
        <v>129</v>
      </c>
      <c r="M9" s="167" t="s">
        <v>129</v>
      </c>
      <c r="N9" s="167" t="s">
        <v>129</v>
      </c>
      <c r="O9" s="167" t="s">
        <v>129</v>
      </c>
      <c r="P9" s="167" t="s">
        <v>129</v>
      </c>
      <c r="Q9" s="167" t="s">
        <v>129</v>
      </c>
      <c r="R9" s="167" t="s">
        <v>129</v>
      </c>
      <c r="S9" s="167" t="s">
        <v>129</v>
      </c>
      <c r="T9" s="167" t="s">
        <v>129</v>
      </c>
      <c r="U9" s="167" t="s">
        <v>129</v>
      </c>
      <c r="V9" s="167" t="s">
        <v>129</v>
      </c>
      <c r="W9" s="167" t="s">
        <v>129</v>
      </c>
      <c r="X9" s="167" t="s">
        <v>129</v>
      </c>
      <c r="Y9" s="167" t="s">
        <v>129</v>
      </c>
      <c r="Z9" s="167" t="s">
        <v>129</v>
      </c>
      <c r="AA9" s="167" t="s">
        <v>129</v>
      </c>
      <c r="AB9" s="167" t="s">
        <v>129</v>
      </c>
      <c r="AC9" s="167" t="s">
        <v>129</v>
      </c>
      <c r="AD9" s="187" t="s">
        <v>129</v>
      </c>
    </row>
    <row r="10" spans="1:30" ht="21.75" customHeight="1" x14ac:dyDescent="0.15">
      <c r="A10" s="64" t="s">
        <v>240</v>
      </c>
      <c r="B10" s="167" t="s">
        <v>129</v>
      </c>
      <c r="C10" s="167" t="s">
        <v>129</v>
      </c>
      <c r="D10" s="167" t="s">
        <v>129</v>
      </c>
      <c r="E10" s="167" t="s">
        <v>129</v>
      </c>
      <c r="F10" s="167" t="s">
        <v>129</v>
      </c>
      <c r="G10" s="167" t="s">
        <v>129</v>
      </c>
      <c r="H10" s="167" t="s">
        <v>129</v>
      </c>
      <c r="I10" s="167" t="s">
        <v>129</v>
      </c>
      <c r="J10" s="167" t="s">
        <v>129</v>
      </c>
      <c r="K10" s="167" t="s">
        <v>129</v>
      </c>
      <c r="L10" s="167" t="s">
        <v>129</v>
      </c>
      <c r="M10" s="167" t="s">
        <v>129</v>
      </c>
      <c r="N10" s="167" t="s">
        <v>129</v>
      </c>
      <c r="O10" s="167" t="s">
        <v>129</v>
      </c>
      <c r="P10" s="167" t="s">
        <v>129</v>
      </c>
      <c r="Q10" s="167" t="s">
        <v>129</v>
      </c>
      <c r="R10" s="167" t="s">
        <v>129</v>
      </c>
      <c r="S10" s="167" t="s">
        <v>129</v>
      </c>
      <c r="T10" s="167" t="s">
        <v>129</v>
      </c>
      <c r="U10" s="167" t="s">
        <v>129</v>
      </c>
      <c r="V10" s="167" t="s">
        <v>129</v>
      </c>
      <c r="W10" s="167" t="s">
        <v>129</v>
      </c>
      <c r="X10" s="167" t="s">
        <v>129</v>
      </c>
      <c r="Y10" s="167" t="s">
        <v>129</v>
      </c>
      <c r="Z10" s="167" t="s">
        <v>129</v>
      </c>
      <c r="AA10" s="167" t="s">
        <v>129</v>
      </c>
      <c r="AB10" s="167" t="s">
        <v>129</v>
      </c>
      <c r="AC10" s="167" t="s">
        <v>129</v>
      </c>
      <c r="AD10" s="187" t="s">
        <v>129</v>
      </c>
    </row>
    <row r="11" spans="1:30" ht="21.75" customHeight="1" x14ac:dyDescent="0.15">
      <c r="A11" s="64" t="s">
        <v>241</v>
      </c>
      <c r="B11" s="167" t="s">
        <v>129</v>
      </c>
      <c r="C11" s="167" t="s">
        <v>129</v>
      </c>
      <c r="D11" s="167" t="s">
        <v>129</v>
      </c>
      <c r="E11" s="167" t="s">
        <v>129</v>
      </c>
      <c r="F11" s="167" t="s">
        <v>129</v>
      </c>
      <c r="G11" s="167" t="s">
        <v>129</v>
      </c>
      <c r="H11" s="167" t="s">
        <v>129</v>
      </c>
      <c r="I11" s="167" t="s">
        <v>129</v>
      </c>
      <c r="J11" s="167" t="s">
        <v>129</v>
      </c>
      <c r="K11" s="167" t="s">
        <v>129</v>
      </c>
      <c r="L11" s="167" t="s">
        <v>129</v>
      </c>
      <c r="M11" s="167" t="s">
        <v>129</v>
      </c>
      <c r="N11" s="167" t="s">
        <v>129</v>
      </c>
      <c r="O11" s="167" t="s">
        <v>129</v>
      </c>
      <c r="P11" s="167" t="s">
        <v>129</v>
      </c>
      <c r="Q11" s="167" t="s">
        <v>129</v>
      </c>
      <c r="R11" s="167" t="s">
        <v>129</v>
      </c>
      <c r="S11" s="167" t="s">
        <v>129</v>
      </c>
      <c r="T11" s="167" t="s">
        <v>129</v>
      </c>
      <c r="U11" s="167" t="s">
        <v>129</v>
      </c>
      <c r="V11" s="167" t="s">
        <v>129</v>
      </c>
      <c r="W11" s="167" t="s">
        <v>129</v>
      </c>
      <c r="X11" s="167" t="s">
        <v>129</v>
      </c>
      <c r="Y11" s="167" t="s">
        <v>129</v>
      </c>
      <c r="Z11" s="167" t="s">
        <v>129</v>
      </c>
      <c r="AA11" s="167" t="s">
        <v>129</v>
      </c>
      <c r="AB11" s="167" t="s">
        <v>129</v>
      </c>
      <c r="AC11" s="167" t="s">
        <v>129</v>
      </c>
      <c r="AD11" s="187" t="s">
        <v>129</v>
      </c>
    </row>
    <row r="12" spans="1:30" ht="21.75" customHeight="1" x14ac:dyDescent="0.15">
      <c r="A12" s="64" t="s">
        <v>242</v>
      </c>
      <c r="B12" s="167" t="s">
        <v>129</v>
      </c>
      <c r="C12" s="167" t="s">
        <v>129</v>
      </c>
      <c r="D12" s="167" t="s">
        <v>129</v>
      </c>
      <c r="E12" s="167" t="s">
        <v>129</v>
      </c>
      <c r="F12" s="167" t="s">
        <v>129</v>
      </c>
      <c r="G12" s="167" t="s">
        <v>129</v>
      </c>
      <c r="H12" s="167" t="s">
        <v>129</v>
      </c>
      <c r="I12" s="167" t="s">
        <v>129</v>
      </c>
      <c r="J12" s="167" t="s">
        <v>129</v>
      </c>
      <c r="K12" s="167" t="s">
        <v>129</v>
      </c>
      <c r="L12" s="167" t="s">
        <v>129</v>
      </c>
      <c r="M12" s="167" t="s">
        <v>129</v>
      </c>
      <c r="N12" s="167" t="s">
        <v>129</v>
      </c>
      <c r="O12" s="167" t="s">
        <v>129</v>
      </c>
      <c r="P12" s="167" t="s">
        <v>129</v>
      </c>
      <c r="Q12" s="167" t="s">
        <v>129</v>
      </c>
      <c r="R12" s="167" t="s">
        <v>129</v>
      </c>
      <c r="S12" s="167" t="s">
        <v>129</v>
      </c>
      <c r="T12" s="167" t="s">
        <v>129</v>
      </c>
      <c r="U12" s="167" t="s">
        <v>129</v>
      </c>
      <c r="V12" s="167" t="s">
        <v>129</v>
      </c>
      <c r="W12" s="167" t="s">
        <v>129</v>
      </c>
      <c r="X12" s="167" t="s">
        <v>129</v>
      </c>
      <c r="Y12" s="167" t="s">
        <v>129</v>
      </c>
      <c r="Z12" s="167" t="s">
        <v>129</v>
      </c>
      <c r="AA12" s="167" t="s">
        <v>129</v>
      </c>
      <c r="AB12" s="167" t="s">
        <v>129</v>
      </c>
      <c r="AC12" s="167" t="s">
        <v>129</v>
      </c>
      <c r="AD12" s="187" t="s">
        <v>129</v>
      </c>
    </row>
    <row r="13" spans="1:30" ht="21.75" customHeight="1" x14ac:dyDescent="0.15">
      <c r="A13" s="64" t="s">
        <v>243</v>
      </c>
      <c r="B13" s="167" t="s">
        <v>129</v>
      </c>
      <c r="C13" s="167" t="s">
        <v>129</v>
      </c>
      <c r="D13" s="167" t="s">
        <v>129</v>
      </c>
      <c r="E13" s="167" t="s">
        <v>129</v>
      </c>
      <c r="F13" s="167" t="s">
        <v>129</v>
      </c>
      <c r="G13" s="167" t="s">
        <v>129</v>
      </c>
      <c r="H13" s="167" t="s">
        <v>129</v>
      </c>
      <c r="I13" s="167" t="s">
        <v>129</v>
      </c>
      <c r="J13" s="167" t="s">
        <v>129</v>
      </c>
      <c r="K13" s="167" t="s">
        <v>129</v>
      </c>
      <c r="L13" s="167" t="s">
        <v>129</v>
      </c>
      <c r="M13" s="167" t="s">
        <v>129</v>
      </c>
      <c r="N13" s="167" t="s">
        <v>129</v>
      </c>
      <c r="O13" s="167" t="s">
        <v>129</v>
      </c>
      <c r="P13" s="167" t="s">
        <v>129</v>
      </c>
      <c r="Q13" s="167" t="s">
        <v>129</v>
      </c>
      <c r="R13" s="167" t="s">
        <v>129</v>
      </c>
      <c r="S13" s="167" t="s">
        <v>129</v>
      </c>
      <c r="T13" s="167" t="s">
        <v>129</v>
      </c>
      <c r="U13" s="167" t="s">
        <v>129</v>
      </c>
      <c r="V13" s="167" t="s">
        <v>129</v>
      </c>
      <c r="W13" s="167" t="s">
        <v>129</v>
      </c>
      <c r="X13" s="167" t="s">
        <v>129</v>
      </c>
      <c r="Y13" s="167" t="s">
        <v>129</v>
      </c>
      <c r="Z13" s="167" t="s">
        <v>129</v>
      </c>
      <c r="AA13" s="167" t="s">
        <v>129</v>
      </c>
      <c r="AB13" s="167" t="s">
        <v>129</v>
      </c>
      <c r="AC13" s="167" t="s">
        <v>129</v>
      </c>
      <c r="AD13" s="187" t="s">
        <v>129</v>
      </c>
    </row>
    <row r="14" spans="1:30" ht="21.75" customHeight="1" x14ac:dyDescent="0.15">
      <c r="A14" s="64" t="s">
        <v>244</v>
      </c>
      <c r="B14" s="167">
        <v>239</v>
      </c>
      <c r="C14" s="167">
        <v>239</v>
      </c>
      <c r="D14" s="167" t="s">
        <v>129</v>
      </c>
      <c r="E14" s="167">
        <v>239</v>
      </c>
      <c r="F14" s="167" t="s">
        <v>129</v>
      </c>
      <c r="G14" s="167" t="s">
        <v>129</v>
      </c>
      <c r="H14" s="167" t="s">
        <v>129</v>
      </c>
      <c r="I14" s="167" t="s">
        <v>129</v>
      </c>
      <c r="J14" s="167" t="s">
        <v>129</v>
      </c>
      <c r="K14" s="167" t="s">
        <v>129</v>
      </c>
      <c r="L14" s="167" t="s">
        <v>129</v>
      </c>
      <c r="M14" s="167">
        <v>239</v>
      </c>
      <c r="N14" s="167" t="s">
        <v>129</v>
      </c>
      <c r="O14" s="167" t="s">
        <v>129</v>
      </c>
      <c r="P14" s="167">
        <v>239</v>
      </c>
      <c r="Q14" s="167" t="s">
        <v>129</v>
      </c>
      <c r="R14" s="167" t="s">
        <v>129</v>
      </c>
      <c r="S14" s="167" t="s">
        <v>129</v>
      </c>
      <c r="T14" s="167" t="s">
        <v>129</v>
      </c>
      <c r="U14" s="167" t="s">
        <v>129</v>
      </c>
      <c r="V14" s="167" t="s">
        <v>129</v>
      </c>
      <c r="W14" s="167" t="s">
        <v>129</v>
      </c>
      <c r="X14" s="167" t="s">
        <v>129</v>
      </c>
      <c r="Y14" s="167" t="s">
        <v>129</v>
      </c>
      <c r="Z14" s="167" t="s">
        <v>129</v>
      </c>
      <c r="AA14" s="167">
        <v>239</v>
      </c>
      <c r="AB14" s="167" t="s">
        <v>129</v>
      </c>
      <c r="AC14" s="167" t="s">
        <v>129</v>
      </c>
      <c r="AD14" s="187">
        <v>239</v>
      </c>
    </row>
    <row r="15" spans="1:30" ht="21.75" customHeight="1" x14ac:dyDescent="0.15">
      <c r="A15" s="64" t="s">
        <v>245</v>
      </c>
      <c r="B15" s="167" t="s">
        <v>129</v>
      </c>
      <c r="C15" s="167" t="s">
        <v>129</v>
      </c>
      <c r="D15" s="167" t="s">
        <v>129</v>
      </c>
      <c r="E15" s="167" t="s">
        <v>129</v>
      </c>
      <c r="F15" s="167" t="s">
        <v>129</v>
      </c>
      <c r="G15" s="167" t="s">
        <v>129</v>
      </c>
      <c r="H15" s="167" t="s">
        <v>129</v>
      </c>
      <c r="I15" s="167" t="s">
        <v>129</v>
      </c>
      <c r="J15" s="167">
        <v>345</v>
      </c>
      <c r="K15" s="167" t="s">
        <v>129</v>
      </c>
      <c r="L15" s="167">
        <v>1268</v>
      </c>
      <c r="M15" s="167">
        <v>1613</v>
      </c>
      <c r="N15" s="167" t="s">
        <v>129</v>
      </c>
      <c r="O15" s="167" t="s">
        <v>129</v>
      </c>
      <c r="P15" s="167">
        <v>1613</v>
      </c>
      <c r="Q15" s="167" t="s">
        <v>129</v>
      </c>
      <c r="R15" s="167" t="s">
        <v>129</v>
      </c>
      <c r="S15" s="167" t="s">
        <v>129</v>
      </c>
      <c r="T15" s="167" t="s">
        <v>129</v>
      </c>
      <c r="U15" s="167" t="s">
        <v>129</v>
      </c>
      <c r="V15" s="167" t="s">
        <v>129</v>
      </c>
      <c r="W15" s="167" t="s">
        <v>129</v>
      </c>
      <c r="X15" s="167" t="s">
        <v>129</v>
      </c>
      <c r="Y15" s="167" t="s">
        <v>129</v>
      </c>
      <c r="Z15" s="167" t="s">
        <v>129</v>
      </c>
      <c r="AA15" s="167">
        <v>1613</v>
      </c>
      <c r="AB15" s="167" t="s">
        <v>129</v>
      </c>
      <c r="AC15" s="167" t="s">
        <v>129</v>
      </c>
      <c r="AD15" s="187">
        <v>1613</v>
      </c>
    </row>
    <row r="16" spans="1:30" ht="21.75" customHeight="1" x14ac:dyDescent="0.15">
      <c r="A16" s="64" t="s">
        <v>306</v>
      </c>
      <c r="B16" s="167" t="s">
        <v>129</v>
      </c>
      <c r="C16" s="167" t="s">
        <v>129</v>
      </c>
      <c r="D16" s="167" t="s">
        <v>129</v>
      </c>
      <c r="E16" s="167" t="s">
        <v>129</v>
      </c>
      <c r="F16" s="167" t="s">
        <v>129</v>
      </c>
      <c r="G16" s="167" t="s">
        <v>129</v>
      </c>
      <c r="H16" s="167" t="s">
        <v>129</v>
      </c>
      <c r="I16" s="167" t="s">
        <v>129</v>
      </c>
      <c r="J16" s="167" t="s">
        <v>129</v>
      </c>
      <c r="K16" s="167" t="s">
        <v>129</v>
      </c>
      <c r="L16" s="167" t="s">
        <v>129</v>
      </c>
      <c r="M16" s="167" t="s">
        <v>129</v>
      </c>
      <c r="N16" s="167" t="s">
        <v>129</v>
      </c>
      <c r="O16" s="167" t="s">
        <v>129</v>
      </c>
      <c r="P16" s="167" t="s">
        <v>129</v>
      </c>
      <c r="Q16" s="167" t="s">
        <v>129</v>
      </c>
      <c r="R16" s="167" t="s">
        <v>129</v>
      </c>
      <c r="S16" s="167" t="s">
        <v>129</v>
      </c>
      <c r="T16" s="167" t="s">
        <v>129</v>
      </c>
      <c r="U16" s="167" t="s">
        <v>129</v>
      </c>
      <c r="V16" s="167" t="s">
        <v>129</v>
      </c>
      <c r="W16" s="167" t="s">
        <v>129</v>
      </c>
      <c r="X16" s="167" t="s">
        <v>129</v>
      </c>
      <c r="Y16" s="167" t="s">
        <v>129</v>
      </c>
      <c r="Z16" s="167" t="s">
        <v>129</v>
      </c>
      <c r="AA16" s="167" t="s">
        <v>129</v>
      </c>
      <c r="AB16" s="167" t="s">
        <v>129</v>
      </c>
      <c r="AC16" s="167" t="s">
        <v>129</v>
      </c>
      <c r="AD16" s="187" t="s">
        <v>129</v>
      </c>
    </row>
    <row r="17" spans="1:30" ht="21.75" customHeight="1" x14ac:dyDescent="0.15">
      <c r="A17" s="64" t="s">
        <v>307</v>
      </c>
      <c r="B17" s="167" t="s">
        <v>129</v>
      </c>
      <c r="C17" s="167" t="s">
        <v>129</v>
      </c>
      <c r="D17" s="167" t="s">
        <v>129</v>
      </c>
      <c r="E17" s="167" t="s">
        <v>129</v>
      </c>
      <c r="F17" s="167" t="s">
        <v>129</v>
      </c>
      <c r="G17" s="167" t="s">
        <v>129</v>
      </c>
      <c r="H17" s="167" t="s">
        <v>129</v>
      </c>
      <c r="I17" s="167" t="s">
        <v>129</v>
      </c>
      <c r="J17" s="167" t="s">
        <v>129</v>
      </c>
      <c r="K17" s="167" t="s">
        <v>129</v>
      </c>
      <c r="L17" s="167" t="s">
        <v>129</v>
      </c>
      <c r="M17" s="167" t="s">
        <v>129</v>
      </c>
      <c r="N17" s="167" t="s">
        <v>129</v>
      </c>
      <c r="O17" s="167" t="s">
        <v>129</v>
      </c>
      <c r="P17" s="167" t="s">
        <v>129</v>
      </c>
      <c r="Q17" s="167" t="s">
        <v>129</v>
      </c>
      <c r="R17" s="167" t="s">
        <v>129</v>
      </c>
      <c r="S17" s="167" t="s">
        <v>129</v>
      </c>
      <c r="T17" s="167" t="s">
        <v>129</v>
      </c>
      <c r="U17" s="167" t="s">
        <v>129</v>
      </c>
      <c r="V17" s="167" t="s">
        <v>129</v>
      </c>
      <c r="W17" s="167" t="s">
        <v>129</v>
      </c>
      <c r="X17" s="167" t="s">
        <v>129</v>
      </c>
      <c r="Y17" s="167" t="s">
        <v>129</v>
      </c>
      <c r="Z17" s="167" t="s">
        <v>129</v>
      </c>
      <c r="AA17" s="167" t="s">
        <v>129</v>
      </c>
      <c r="AB17" s="167" t="s">
        <v>129</v>
      </c>
      <c r="AC17" s="167" t="s">
        <v>129</v>
      </c>
      <c r="AD17" s="187" t="s">
        <v>129</v>
      </c>
    </row>
    <row r="18" spans="1:30" ht="21.75" customHeight="1" x14ac:dyDescent="0.15">
      <c r="A18" s="64" t="s">
        <v>308</v>
      </c>
      <c r="B18" s="167" t="s">
        <v>129</v>
      </c>
      <c r="C18" s="167" t="s">
        <v>129</v>
      </c>
      <c r="D18" s="167" t="s">
        <v>129</v>
      </c>
      <c r="E18" s="167" t="s">
        <v>129</v>
      </c>
      <c r="F18" s="167" t="s">
        <v>129</v>
      </c>
      <c r="G18" s="167" t="s">
        <v>129</v>
      </c>
      <c r="H18" s="167" t="s">
        <v>129</v>
      </c>
      <c r="I18" s="167" t="s">
        <v>129</v>
      </c>
      <c r="J18" s="167" t="s">
        <v>129</v>
      </c>
      <c r="K18" s="167" t="s">
        <v>129</v>
      </c>
      <c r="L18" s="167" t="s">
        <v>129</v>
      </c>
      <c r="M18" s="167" t="s">
        <v>129</v>
      </c>
      <c r="N18" s="167" t="s">
        <v>129</v>
      </c>
      <c r="O18" s="167" t="s">
        <v>129</v>
      </c>
      <c r="P18" s="167" t="s">
        <v>129</v>
      </c>
      <c r="Q18" s="167" t="s">
        <v>129</v>
      </c>
      <c r="R18" s="167" t="s">
        <v>129</v>
      </c>
      <c r="S18" s="167">
        <v>0</v>
      </c>
      <c r="T18" s="167" t="s">
        <v>129</v>
      </c>
      <c r="U18" s="167">
        <v>1</v>
      </c>
      <c r="V18" s="167">
        <v>-8</v>
      </c>
      <c r="W18" s="167">
        <v>0</v>
      </c>
      <c r="X18" s="167" t="s">
        <v>129</v>
      </c>
      <c r="Y18" s="167" t="s">
        <v>129</v>
      </c>
      <c r="Z18" s="167" t="s">
        <v>129</v>
      </c>
      <c r="AA18" s="167">
        <v>-7</v>
      </c>
      <c r="AB18" s="167" t="s">
        <v>129</v>
      </c>
      <c r="AC18" s="167" t="s">
        <v>129</v>
      </c>
      <c r="AD18" s="187">
        <v>-7</v>
      </c>
    </row>
    <row r="19" spans="1:30" ht="21.75" customHeight="1" x14ac:dyDescent="0.15">
      <c r="A19" s="64" t="s">
        <v>246</v>
      </c>
      <c r="B19" s="167" t="s">
        <v>129</v>
      </c>
      <c r="C19" s="167" t="s">
        <v>129</v>
      </c>
      <c r="D19" s="167" t="s">
        <v>129</v>
      </c>
      <c r="E19" s="167" t="s">
        <v>129</v>
      </c>
      <c r="F19" s="167" t="s">
        <v>129</v>
      </c>
      <c r="G19" s="167" t="s">
        <v>129</v>
      </c>
      <c r="H19" s="167" t="s">
        <v>129</v>
      </c>
      <c r="I19" s="167">
        <v>-2253478</v>
      </c>
      <c r="J19" s="167" t="s">
        <v>129</v>
      </c>
      <c r="K19" s="167" t="s">
        <v>129</v>
      </c>
      <c r="L19" s="167">
        <v>250776</v>
      </c>
      <c r="M19" s="167">
        <v>-2002702</v>
      </c>
      <c r="N19" s="167" t="s">
        <v>129</v>
      </c>
      <c r="O19" s="167" t="s">
        <v>129</v>
      </c>
      <c r="P19" s="167">
        <v>-2002702</v>
      </c>
      <c r="Q19" s="167" t="s">
        <v>129</v>
      </c>
      <c r="R19" s="167" t="s">
        <v>129</v>
      </c>
      <c r="S19" s="167" t="s">
        <v>129</v>
      </c>
      <c r="T19" s="167" t="s">
        <v>129</v>
      </c>
      <c r="U19" s="167" t="s">
        <v>129</v>
      </c>
      <c r="V19" s="167" t="s">
        <v>129</v>
      </c>
      <c r="W19" s="167" t="s">
        <v>129</v>
      </c>
      <c r="X19" s="167" t="s">
        <v>129</v>
      </c>
      <c r="Y19" s="167" t="s">
        <v>129</v>
      </c>
      <c r="Z19" s="167" t="s">
        <v>129</v>
      </c>
      <c r="AA19" s="167">
        <v>-2002702</v>
      </c>
      <c r="AB19" s="167" t="s">
        <v>129</v>
      </c>
      <c r="AC19" s="167" t="s">
        <v>129</v>
      </c>
      <c r="AD19" s="187">
        <v>-2002702</v>
      </c>
    </row>
    <row r="20" spans="1:30" ht="21.75" customHeight="1" x14ac:dyDescent="0.15">
      <c r="A20" s="64" t="s">
        <v>247</v>
      </c>
      <c r="B20" s="167">
        <v>123729</v>
      </c>
      <c r="C20" s="167">
        <v>123729</v>
      </c>
      <c r="D20" s="167" t="s">
        <v>129</v>
      </c>
      <c r="E20" s="167">
        <v>123729</v>
      </c>
      <c r="F20" s="167">
        <v>14638</v>
      </c>
      <c r="G20" s="167">
        <v>586</v>
      </c>
      <c r="H20" s="167">
        <v>43473</v>
      </c>
      <c r="I20" s="167">
        <v>-2253478</v>
      </c>
      <c r="J20" s="167">
        <v>8669</v>
      </c>
      <c r="K20" s="167">
        <v>14441</v>
      </c>
      <c r="L20" s="167">
        <v>278720</v>
      </c>
      <c r="M20" s="167">
        <v>-1769222</v>
      </c>
      <c r="N20" s="167" t="s">
        <v>129</v>
      </c>
      <c r="O20" s="167" t="s">
        <v>129</v>
      </c>
      <c r="P20" s="167">
        <v>-1769222</v>
      </c>
      <c r="Q20" s="167">
        <v>-352</v>
      </c>
      <c r="R20" s="167" t="s">
        <v>129</v>
      </c>
      <c r="S20" s="167">
        <v>-28</v>
      </c>
      <c r="T20" s="167">
        <v>-9524</v>
      </c>
      <c r="U20" s="167">
        <v>-3935</v>
      </c>
      <c r="V20" s="167">
        <v>-2222</v>
      </c>
      <c r="W20" s="167">
        <v>41822</v>
      </c>
      <c r="X20" s="167">
        <v>-5190</v>
      </c>
      <c r="Y20" s="167">
        <v>33612</v>
      </c>
      <c r="Z20" s="167">
        <v>-28680</v>
      </c>
      <c r="AA20" s="167">
        <v>-1743719</v>
      </c>
      <c r="AB20" s="167" t="s">
        <v>129</v>
      </c>
      <c r="AC20" s="167">
        <v>4500</v>
      </c>
      <c r="AD20" s="187">
        <v>-1739219</v>
      </c>
    </row>
    <row r="21" spans="1:30" ht="21.75" customHeight="1" thickBot="1" x14ac:dyDescent="0.2">
      <c r="A21" s="65" t="s">
        <v>248</v>
      </c>
      <c r="B21" s="188">
        <v>8775805</v>
      </c>
      <c r="C21" s="188">
        <v>8775805</v>
      </c>
      <c r="D21" s="188" t="s">
        <v>129</v>
      </c>
      <c r="E21" s="188">
        <v>8775805</v>
      </c>
      <c r="F21" s="188">
        <v>915459</v>
      </c>
      <c r="G21" s="188">
        <v>6992</v>
      </c>
      <c r="H21" s="188">
        <v>532988</v>
      </c>
      <c r="I21" s="188" t="s">
        <v>129</v>
      </c>
      <c r="J21" s="188">
        <v>796532</v>
      </c>
      <c r="K21" s="188">
        <v>1859894</v>
      </c>
      <c r="L21" s="188">
        <v>734660</v>
      </c>
      <c r="M21" s="188">
        <v>13622329</v>
      </c>
      <c r="N21" s="188" t="s">
        <v>129</v>
      </c>
      <c r="O21" s="188">
        <v>-718170</v>
      </c>
      <c r="P21" s="188">
        <v>12904159</v>
      </c>
      <c r="Q21" s="188">
        <v>35541</v>
      </c>
      <c r="R21" s="188" t="s">
        <v>129</v>
      </c>
      <c r="S21" s="188">
        <v>7270</v>
      </c>
      <c r="T21" s="188">
        <v>195621</v>
      </c>
      <c r="U21" s="188">
        <v>-155468</v>
      </c>
      <c r="V21" s="188">
        <v>5389</v>
      </c>
      <c r="W21" s="188">
        <v>130244</v>
      </c>
      <c r="X21" s="188">
        <v>151309</v>
      </c>
      <c r="Y21" s="188">
        <v>866142</v>
      </c>
      <c r="Z21" s="188">
        <v>74145</v>
      </c>
      <c r="AA21" s="188">
        <v>14214351</v>
      </c>
      <c r="AB21" s="188" t="s">
        <v>129</v>
      </c>
      <c r="AC21" s="188">
        <v>-135301</v>
      </c>
      <c r="AD21" s="189">
        <v>14079050</v>
      </c>
    </row>
  </sheetData>
  <phoneticPr fontId="2"/>
  <pageMargins left="0.78740157480314965" right="0.39370078740157483" top="0.59055118110236227" bottom="0.39370078740157483" header="0.19685039370078741" footer="0.19685039370078741"/>
  <pageSetup paperSize="9" scale="46" orientation="landscape" r:id="rId1"/>
  <colBreaks count="1" manualBreakCount="1">
    <brk id="16"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54"/>
  <sheetViews>
    <sheetView topLeftCell="A48" workbookViewId="0">
      <selection activeCell="B78" sqref="B78"/>
    </sheetView>
  </sheetViews>
  <sheetFormatPr defaultColWidth="8.875" defaultRowHeight="11.25" x14ac:dyDescent="0.15"/>
  <cols>
    <col min="1" max="1" width="44.875" style="61" customWidth="1"/>
    <col min="2" max="29" width="18.125" style="61" customWidth="1"/>
    <col min="30" max="30" width="19.625" style="61" customWidth="1"/>
    <col min="31" max="16384" width="8.875" style="61"/>
  </cols>
  <sheetData>
    <row r="1" spans="1:30" ht="21.75" thickBot="1" x14ac:dyDescent="0.2">
      <c r="A1" s="60" t="s">
        <v>343</v>
      </c>
      <c r="B1" s="35"/>
      <c r="D1" s="35"/>
      <c r="F1" s="35"/>
      <c r="P1" s="62" t="s">
        <v>658</v>
      </c>
      <c r="AD1" s="62" t="s">
        <v>658</v>
      </c>
    </row>
    <row r="2" spans="1:30" ht="20.100000000000001" customHeight="1" thickBot="1" x14ac:dyDescent="0.2">
      <c r="A2" s="56" t="s">
        <v>376</v>
      </c>
      <c r="B2" s="50" t="s">
        <v>114</v>
      </c>
      <c r="C2" s="51" t="s">
        <v>344</v>
      </c>
      <c r="D2" s="51" t="s">
        <v>345</v>
      </c>
      <c r="E2" s="51" t="s">
        <v>346</v>
      </c>
      <c r="F2" s="51" t="s">
        <v>347</v>
      </c>
      <c r="G2" s="51" t="s">
        <v>348</v>
      </c>
      <c r="H2" s="51" t="s">
        <v>349</v>
      </c>
      <c r="I2" s="51" t="s">
        <v>350</v>
      </c>
      <c r="J2" s="51" t="s">
        <v>351</v>
      </c>
      <c r="K2" s="51" t="s">
        <v>352</v>
      </c>
      <c r="L2" s="51" t="s">
        <v>353</v>
      </c>
      <c r="M2" s="51" t="s">
        <v>354</v>
      </c>
      <c r="N2" s="51" t="s">
        <v>355</v>
      </c>
      <c r="O2" s="51" t="s">
        <v>356</v>
      </c>
      <c r="P2" s="51" t="s">
        <v>357</v>
      </c>
      <c r="Q2" s="51" t="s">
        <v>358</v>
      </c>
      <c r="R2" s="51" t="s">
        <v>359</v>
      </c>
      <c r="S2" s="51" t="s">
        <v>360</v>
      </c>
      <c r="T2" s="51" t="s">
        <v>361</v>
      </c>
      <c r="U2" s="51" t="s">
        <v>362</v>
      </c>
      <c r="V2" s="51" t="s">
        <v>363</v>
      </c>
      <c r="W2" s="51" t="s">
        <v>364</v>
      </c>
      <c r="X2" s="51" t="s">
        <v>365</v>
      </c>
      <c r="Y2" s="51" t="s">
        <v>366</v>
      </c>
      <c r="Z2" s="51" t="s">
        <v>593</v>
      </c>
      <c r="AA2" s="51" t="s">
        <v>367</v>
      </c>
      <c r="AB2" s="51" t="s">
        <v>368</v>
      </c>
      <c r="AC2" s="51" t="s">
        <v>369</v>
      </c>
      <c r="AD2" s="52" t="s">
        <v>370</v>
      </c>
    </row>
    <row r="3" spans="1:30" ht="18" customHeight="1" x14ac:dyDescent="0.15">
      <c r="A3" s="63" t="s">
        <v>249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6"/>
    </row>
    <row r="4" spans="1:30" ht="18" customHeight="1" x14ac:dyDescent="0.15">
      <c r="A4" s="64" t="s">
        <v>250</v>
      </c>
      <c r="B4" s="167">
        <v>6505611</v>
      </c>
      <c r="C4" s="167">
        <v>6505611</v>
      </c>
      <c r="D4" s="167" t="s">
        <v>129</v>
      </c>
      <c r="E4" s="167">
        <v>6505611</v>
      </c>
      <c r="F4" s="167">
        <v>1777689</v>
      </c>
      <c r="G4" s="167">
        <v>201573</v>
      </c>
      <c r="H4" s="167">
        <v>1781991</v>
      </c>
      <c r="I4" s="167" t="s">
        <v>129</v>
      </c>
      <c r="J4" s="167">
        <v>976114</v>
      </c>
      <c r="K4" s="167">
        <v>136044</v>
      </c>
      <c r="L4" s="167">
        <v>266691</v>
      </c>
      <c r="M4" s="167">
        <v>11645713</v>
      </c>
      <c r="N4" s="167" t="s">
        <v>129</v>
      </c>
      <c r="O4" s="167">
        <v>-953635</v>
      </c>
      <c r="P4" s="167">
        <v>10692078</v>
      </c>
      <c r="Q4" s="167">
        <v>20819</v>
      </c>
      <c r="R4" s="167" t="s">
        <v>129</v>
      </c>
      <c r="S4" s="167">
        <v>1143</v>
      </c>
      <c r="T4" s="167">
        <v>91026</v>
      </c>
      <c r="U4" s="167">
        <v>233100</v>
      </c>
      <c r="V4" s="167">
        <v>23411</v>
      </c>
      <c r="W4" s="167">
        <v>2215007</v>
      </c>
      <c r="X4" s="167">
        <v>24926</v>
      </c>
      <c r="Y4" s="167">
        <v>53100</v>
      </c>
      <c r="Z4" s="167">
        <v>359146</v>
      </c>
      <c r="AA4" s="167">
        <v>13713755</v>
      </c>
      <c r="AB4" s="167" t="s">
        <v>129</v>
      </c>
      <c r="AC4" s="167">
        <v>-895851</v>
      </c>
      <c r="AD4" s="187">
        <v>12817904</v>
      </c>
    </row>
    <row r="5" spans="1:30" ht="18" customHeight="1" x14ac:dyDescent="0.15">
      <c r="A5" s="64" t="s">
        <v>251</v>
      </c>
      <c r="B5" s="167">
        <v>2474869</v>
      </c>
      <c r="C5" s="167">
        <v>2474869</v>
      </c>
      <c r="D5" s="167" t="s">
        <v>129</v>
      </c>
      <c r="E5" s="167">
        <v>2474869</v>
      </c>
      <c r="F5" s="167">
        <v>85669</v>
      </c>
      <c r="G5" s="167">
        <v>5833</v>
      </c>
      <c r="H5" s="167">
        <v>114336</v>
      </c>
      <c r="I5" s="167" t="s">
        <v>129</v>
      </c>
      <c r="J5" s="167">
        <v>974775</v>
      </c>
      <c r="K5" s="167">
        <v>135917</v>
      </c>
      <c r="L5" s="167">
        <v>204243</v>
      </c>
      <c r="M5" s="167">
        <v>3995641</v>
      </c>
      <c r="N5" s="167" t="s">
        <v>129</v>
      </c>
      <c r="O5" s="167" t="s">
        <v>129</v>
      </c>
      <c r="P5" s="167">
        <v>3995641</v>
      </c>
      <c r="Q5" s="167">
        <v>11074</v>
      </c>
      <c r="R5" s="167" t="s">
        <v>129</v>
      </c>
      <c r="S5" s="167">
        <v>443</v>
      </c>
      <c r="T5" s="167">
        <v>90618</v>
      </c>
      <c r="U5" s="167">
        <v>231999</v>
      </c>
      <c r="V5" s="167">
        <v>22158</v>
      </c>
      <c r="W5" s="167">
        <v>45884</v>
      </c>
      <c r="X5" s="167">
        <v>15556</v>
      </c>
      <c r="Y5" s="167">
        <v>53100</v>
      </c>
      <c r="Z5" s="167">
        <v>358785</v>
      </c>
      <c r="AA5" s="167">
        <v>4825258</v>
      </c>
      <c r="AB5" s="167" t="s">
        <v>129</v>
      </c>
      <c r="AC5" s="167">
        <v>-22099</v>
      </c>
      <c r="AD5" s="187">
        <v>4803160</v>
      </c>
    </row>
    <row r="6" spans="1:30" ht="18" customHeight="1" x14ac:dyDescent="0.15">
      <c r="A6" s="64" t="s">
        <v>252</v>
      </c>
      <c r="B6" s="167">
        <v>990815</v>
      </c>
      <c r="C6" s="167">
        <v>990815</v>
      </c>
      <c r="D6" s="167" t="s">
        <v>129</v>
      </c>
      <c r="E6" s="167">
        <v>990815</v>
      </c>
      <c r="F6" s="167">
        <v>38721</v>
      </c>
      <c r="G6" s="167">
        <v>4772</v>
      </c>
      <c r="H6" s="167">
        <v>25473</v>
      </c>
      <c r="I6" s="167" t="s">
        <v>129</v>
      </c>
      <c r="J6" s="167">
        <v>631394</v>
      </c>
      <c r="K6" s="167">
        <v>30112</v>
      </c>
      <c r="L6" s="167">
        <v>24384</v>
      </c>
      <c r="M6" s="167">
        <v>1745671</v>
      </c>
      <c r="N6" s="167" t="s">
        <v>129</v>
      </c>
      <c r="O6" s="167" t="s">
        <v>129</v>
      </c>
      <c r="P6" s="167">
        <v>1745671</v>
      </c>
      <c r="Q6" s="167">
        <v>9051</v>
      </c>
      <c r="R6" s="167" t="s">
        <v>129</v>
      </c>
      <c r="S6" s="167">
        <v>128</v>
      </c>
      <c r="T6" s="167">
        <v>7068</v>
      </c>
      <c r="U6" s="167">
        <v>206551</v>
      </c>
      <c r="V6" s="167">
        <v>18035</v>
      </c>
      <c r="W6" s="167">
        <v>358</v>
      </c>
      <c r="X6" s="167">
        <v>8813</v>
      </c>
      <c r="Y6" s="167">
        <v>11251</v>
      </c>
      <c r="Z6" s="167">
        <v>170934</v>
      </c>
      <c r="AA6" s="167">
        <v>2177860</v>
      </c>
      <c r="AB6" s="167" t="s">
        <v>129</v>
      </c>
      <c r="AC6" s="167" t="s">
        <v>129</v>
      </c>
      <c r="AD6" s="187">
        <v>2177860</v>
      </c>
    </row>
    <row r="7" spans="1:30" ht="18" customHeight="1" x14ac:dyDescent="0.15">
      <c r="A7" s="64" t="s">
        <v>253</v>
      </c>
      <c r="B7" s="167">
        <v>1414188</v>
      </c>
      <c r="C7" s="167">
        <v>1414188</v>
      </c>
      <c r="D7" s="167" t="s">
        <v>129</v>
      </c>
      <c r="E7" s="167">
        <v>1414188</v>
      </c>
      <c r="F7" s="167">
        <v>38634</v>
      </c>
      <c r="G7" s="167">
        <v>1043</v>
      </c>
      <c r="H7" s="167">
        <v>19352</v>
      </c>
      <c r="I7" s="167" t="s">
        <v>129</v>
      </c>
      <c r="J7" s="167">
        <v>298017</v>
      </c>
      <c r="K7" s="167">
        <v>101848</v>
      </c>
      <c r="L7" s="167">
        <v>101214</v>
      </c>
      <c r="M7" s="167">
        <v>1974295</v>
      </c>
      <c r="N7" s="167" t="s">
        <v>129</v>
      </c>
      <c r="O7" s="167" t="s">
        <v>129</v>
      </c>
      <c r="P7" s="167">
        <v>1974295</v>
      </c>
      <c r="Q7" s="167">
        <v>2022</v>
      </c>
      <c r="R7" s="167" t="s">
        <v>129</v>
      </c>
      <c r="S7" s="167">
        <v>315</v>
      </c>
      <c r="T7" s="167">
        <v>83431</v>
      </c>
      <c r="U7" s="167">
        <v>25154</v>
      </c>
      <c r="V7" s="167">
        <v>4071</v>
      </c>
      <c r="W7" s="167">
        <v>24920</v>
      </c>
      <c r="X7" s="167">
        <v>6743</v>
      </c>
      <c r="Y7" s="167">
        <v>40867</v>
      </c>
      <c r="Z7" s="167">
        <v>186015</v>
      </c>
      <c r="AA7" s="167">
        <v>2347834</v>
      </c>
      <c r="AB7" s="167" t="s">
        <v>129</v>
      </c>
      <c r="AC7" s="167">
        <v>-13971</v>
      </c>
      <c r="AD7" s="187">
        <v>2333863</v>
      </c>
    </row>
    <row r="8" spans="1:30" ht="18" customHeight="1" x14ac:dyDescent="0.15">
      <c r="A8" s="64" t="s">
        <v>254</v>
      </c>
      <c r="B8" s="167">
        <v>12869</v>
      </c>
      <c r="C8" s="167">
        <v>12869</v>
      </c>
      <c r="D8" s="167" t="s">
        <v>129</v>
      </c>
      <c r="E8" s="167">
        <v>12869</v>
      </c>
      <c r="F8" s="167" t="s">
        <v>129</v>
      </c>
      <c r="G8" s="167" t="s">
        <v>129</v>
      </c>
      <c r="H8" s="167" t="s">
        <v>129</v>
      </c>
      <c r="I8" s="167" t="s">
        <v>129</v>
      </c>
      <c r="J8" s="167">
        <v>12077</v>
      </c>
      <c r="K8" s="167">
        <v>2679</v>
      </c>
      <c r="L8" s="167">
        <v>74904</v>
      </c>
      <c r="M8" s="167">
        <v>102528</v>
      </c>
      <c r="N8" s="167" t="s">
        <v>129</v>
      </c>
      <c r="O8" s="167" t="s">
        <v>129</v>
      </c>
      <c r="P8" s="167">
        <v>102528</v>
      </c>
      <c r="Q8" s="167" t="s">
        <v>129</v>
      </c>
      <c r="R8" s="167" t="s">
        <v>129</v>
      </c>
      <c r="S8" s="167" t="s">
        <v>129</v>
      </c>
      <c r="T8" s="167">
        <v>119</v>
      </c>
      <c r="U8" s="167">
        <v>294</v>
      </c>
      <c r="V8" s="167" t="s">
        <v>129</v>
      </c>
      <c r="W8" s="167" t="s">
        <v>129</v>
      </c>
      <c r="X8" s="167" t="s">
        <v>129</v>
      </c>
      <c r="Y8" s="167">
        <v>949</v>
      </c>
      <c r="Z8" s="167" t="s">
        <v>129</v>
      </c>
      <c r="AA8" s="167">
        <v>103890</v>
      </c>
      <c r="AB8" s="167" t="s">
        <v>129</v>
      </c>
      <c r="AC8" s="167" t="s">
        <v>129</v>
      </c>
      <c r="AD8" s="187">
        <v>103890</v>
      </c>
    </row>
    <row r="9" spans="1:30" ht="18" customHeight="1" x14ac:dyDescent="0.15">
      <c r="A9" s="64" t="s">
        <v>255</v>
      </c>
      <c r="B9" s="167">
        <v>56996</v>
      </c>
      <c r="C9" s="167">
        <v>56996</v>
      </c>
      <c r="D9" s="167" t="s">
        <v>129</v>
      </c>
      <c r="E9" s="167">
        <v>56996</v>
      </c>
      <c r="F9" s="167">
        <v>8315</v>
      </c>
      <c r="G9" s="167">
        <v>18</v>
      </c>
      <c r="H9" s="167">
        <v>69512</v>
      </c>
      <c r="I9" s="167" t="s">
        <v>129</v>
      </c>
      <c r="J9" s="167">
        <v>33286</v>
      </c>
      <c r="K9" s="167">
        <v>1278</v>
      </c>
      <c r="L9" s="167">
        <v>3742</v>
      </c>
      <c r="M9" s="167">
        <v>173147</v>
      </c>
      <c r="N9" s="167" t="s">
        <v>129</v>
      </c>
      <c r="O9" s="167" t="s">
        <v>129</v>
      </c>
      <c r="P9" s="167">
        <v>173147</v>
      </c>
      <c r="Q9" s="167" t="s">
        <v>129</v>
      </c>
      <c r="R9" s="167" t="s">
        <v>129</v>
      </c>
      <c r="S9" s="167" t="s">
        <v>129</v>
      </c>
      <c r="T9" s="167" t="s">
        <v>129</v>
      </c>
      <c r="U9" s="167" t="s">
        <v>129</v>
      </c>
      <c r="V9" s="167">
        <v>52</v>
      </c>
      <c r="W9" s="167">
        <v>20606</v>
      </c>
      <c r="X9" s="167" t="s">
        <v>129</v>
      </c>
      <c r="Y9" s="167">
        <v>33</v>
      </c>
      <c r="Z9" s="167">
        <v>1837</v>
      </c>
      <c r="AA9" s="167">
        <v>195674</v>
      </c>
      <c r="AB9" s="167" t="s">
        <v>129</v>
      </c>
      <c r="AC9" s="167">
        <v>-8127</v>
      </c>
      <c r="AD9" s="187">
        <v>187546</v>
      </c>
    </row>
    <row r="10" spans="1:30" ht="18" customHeight="1" x14ac:dyDescent="0.15">
      <c r="A10" s="64" t="s">
        <v>256</v>
      </c>
      <c r="B10" s="167">
        <v>4030742</v>
      </c>
      <c r="C10" s="167">
        <v>4030742</v>
      </c>
      <c r="D10" s="167" t="s">
        <v>129</v>
      </c>
      <c r="E10" s="167">
        <v>4030742</v>
      </c>
      <c r="F10" s="167">
        <v>1692020</v>
      </c>
      <c r="G10" s="167">
        <v>195740</v>
      </c>
      <c r="H10" s="167">
        <v>1667655</v>
      </c>
      <c r="I10" s="167" t="s">
        <v>129</v>
      </c>
      <c r="J10" s="167">
        <v>1339</v>
      </c>
      <c r="K10" s="167">
        <v>127</v>
      </c>
      <c r="L10" s="167">
        <v>62448</v>
      </c>
      <c r="M10" s="167">
        <v>7650071</v>
      </c>
      <c r="N10" s="167" t="s">
        <v>129</v>
      </c>
      <c r="O10" s="167">
        <v>-953635</v>
      </c>
      <c r="P10" s="167">
        <v>6696437</v>
      </c>
      <c r="Q10" s="167">
        <v>9745</v>
      </c>
      <c r="R10" s="167" t="s">
        <v>129</v>
      </c>
      <c r="S10" s="167">
        <v>700</v>
      </c>
      <c r="T10" s="167">
        <v>408</v>
      </c>
      <c r="U10" s="167">
        <v>1101</v>
      </c>
      <c r="V10" s="167">
        <v>1254</v>
      </c>
      <c r="W10" s="167">
        <v>2169123</v>
      </c>
      <c r="X10" s="167">
        <v>9370</v>
      </c>
      <c r="Y10" s="167" t="s">
        <v>129</v>
      </c>
      <c r="Z10" s="167">
        <v>360</v>
      </c>
      <c r="AA10" s="167">
        <v>8888497</v>
      </c>
      <c r="AB10" s="167" t="s">
        <v>129</v>
      </c>
      <c r="AC10" s="167">
        <v>-873753</v>
      </c>
      <c r="AD10" s="187">
        <v>8014744</v>
      </c>
    </row>
    <row r="11" spans="1:30" ht="18" customHeight="1" x14ac:dyDescent="0.15">
      <c r="A11" s="64" t="s">
        <v>257</v>
      </c>
      <c r="B11" s="167">
        <v>1542160</v>
      </c>
      <c r="C11" s="167">
        <v>1542160</v>
      </c>
      <c r="D11" s="167" t="s">
        <v>129</v>
      </c>
      <c r="E11" s="167">
        <v>1542160</v>
      </c>
      <c r="F11" s="167">
        <v>1683107</v>
      </c>
      <c r="G11" s="167">
        <v>195740</v>
      </c>
      <c r="H11" s="167">
        <v>1662130</v>
      </c>
      <c r="I11" s="167" t="s">
        <v>129</v>
      </c>
      <c r="J11" s="167">
        <v>1315</v>
      </c>
      <c r="K11" s="167">
        <v>127</v>
      </c>
      <c r="L11" s="167">
        <v>62437</v>
      </c>
      <c r="M11" s="167">
        <v>5147015</v>
      </c>
      <c r="N11" s="167" t="s">
        <v>129</v>
      </c>
      <c r="O11" s="167">
        <v>-4555</v>
      </c>
      <c r="P11" s="167">
        <v>5142460</v>
      </c>
      <c r="Q11" s="167">
        <v>9745</v>
      </c>
      <c r="R11" s="167" t="s">
        <v>129</v>
      </c>
      <c r="S11" s="167">
        <v>700</v>
      </c>
      <c r="T11" s="167">
        <v>283</v>
      </c>
      <c r="U11" s="167">
        <v>872</v>
      </c>
      <c r="V11" s="167">
        <v>1175</v>
      </c>
      <c r="W11" s="167">
        <v>6018</v>
      </c>
      <c r="X11" s="167">
        <v>9282</v>
      </c>
      <c r="Y11" s="167" t="s">
        <v>129</v>
      </c>
      <c r="Z11" s="167" t="s">
        <v>129</v>
      </c>
      <c r="AA11" s="167">
        <v>5170535</v>
      </c>
      <c r="AB11" s="167" t="s">
        <v>129</v>
      </c>
      <c r="AC11" s="167">
        <v>-873753</v>
      </c>
      <c r="AD11" s="187">
        <v>4296782</v>
      </c>
    </row>
    <row r="12" spans="1:30" ht="18" customHeight="1" x14ac:dyDescent="0.15">
      <c r="A12" s="64" t="s">
        <v>258</v>
      </c>
      <c r="B12" s="167">
        <v>1235309</v>
      </c>
      <c r="C12" s="167">
        <v>1235309</v>
      </c>
      <c r="D12" s="167" t="s">
        <v>129</v>
      </c>
      <c r="E12" s="167">
        <v>1235309</v>
      </c>
      <c r="F12" s="167">
        <v>480</v>
      </c>
      <c r="G12" s="167" t="s">
        <v>129</v>
      </c>
      <c r="H12" s="167">
        <v>295</v>
      </c>
      <c r="I12" s="167" t="s">
        <v>129</v>
      </c>
      <c r="J12" s="167" t="s">
        <v>129</v>
      </c>
      <c r="K12" s="167" t="s">
        <v>129</v>
      </c>
      <c r="L12" s="167" t="s">
        <v>129</v>
      </c>
      <c r="M12" s="167">
        <v>1236084</v>
      </c>
      <c r="N12" s="167" t="s">
        <v>129</v>
      </c>
      <c r="O12" s="167" t="s">
        <v>129</v>
      </c>
      <c r="P12" s="167">
        <v>1236084</v>
      </c>
      <c r="Q12" s="167" t="s">
        <v>129</v>
      </c>
      <c r="R12" s="167" t="s">
        <v>129</v>
      </c>
      <c r="S12" s="167" t="s">
        <v>129</v>
      </c>
      <c r="T12" s="167" t="s">
        <v>129</v>
      </c>
      <c r="U12" s="167" t="s">
        <v>129</v>
      </c>
      <c r="V12" s="167">
        <v>70</v>
      </c>
      <c r="W12" s="167">
        <v>2163105</v>
      </c>
      <c r="X12" s="167">
        <v>87</v>
      </c>
      <c r="Y12" s="167" t="s">
        <v>129</v>
      </c>
      <c r="Z12" s="167" t="s">
        <v>129</v>
      </c>
      <c r="AA12" s="167">
        <v>3399347</v>
      </c>
      <c r="AB12" s="167" t="s">
        <v>129</v>
      </c>
      <c r="AC12" s="167" t="s">
        <v>129</v>
      </c>
      <c r="AD12" s="187">
        <v>3399347</v>
      </c>
    </row>
    <row r="13" spans="1:30" ht="18" customHeight="1" x14ac:dyDescent="0.15">
      <c r="A13" s="64" t="s">
        <v>259</v>
      </c>
      <c r="B13" s="167">
        <v>1252368</v>
      </c>
      <c r="C13" s="167">
        <v>1252368</v>
      </c>
      <c r="D13" s="167" t="s">
        <v>129</v>
      </c>
      <c r="E13" s="167">
        <v>1252368</v>
      </c>
      <c r="F13" s="167">
        <v>8433</v>
      </c>
      <c r="G13" s="167" t="s">
        <v>129</v>
      </c>
      <c r="H13" s="167">
        <v>5230</v>
      </c>
      <c r="I13" s="167" t="s">
        <v>129</v>
      </c>
      <c r="J13" s="167" t="s">
        <v>129</v>
      </c>
      <c r="K13" s="167" t="s">
        <v>129</v>
      </c>
      <c r="L13" s="167" t="s">
        <v>129</v>
      </c>
      <c r="M13" s="167">
        <v>1266032</v>
      </c>
      <c r="N13" s="167" t="s">
        <v>129</v>
      </c>
      <c r="O13" s="167">
        <v>-1266032</v>
      </c>
      <c r="P13" s="167" t="s">
        <v>129</v>
      </c>
      <c r="Q13" s="167" t="s">
        <v>129</v>
      </c>
      <c r="R13" s="167" t="s">
        <v>129</v>
      </c>
      <c r="S13" s="167" t="s">
        <v>129</v>
      </c>
      <c r="T13" s="167" t="s">
        <v>129</v>
      </c>
      <c r="U13" s="167" t="s">
        <v>129</v>
      </c>
      <c r="V13" s="167" t="s">
        <v>129</v>
      </c>
      <c r="W13" s="167" t="s">
        <v>129</v>
      </c>
      <c r="X13" s="167" t="s">
        <v>129</v>
      </c>
      <c r="Y13" s="167" t="s">
        <v>129</v>
      </c>
      <c r="Z13" s="167" t="s">
        <v>129</v>
      </c>
      <c r="AA13" s="167" t="s">
        <v>129</v>
      </c>
      <c r="AB13" s="167" t="s">
        <v>129</v>
      </c>
      <c r="AC13" s="167" t="s">
        <v>129</v>
      </c>
      <c r="AD13" s="187" t="s">
        <v>129</v>
      </c>
    </row>
    <row r="14" spans="1:30" ht="18" customHeight="1" x14ac:dyDescent="0.15">
      <c r="A14" s="64" t="s">
        <v>255</v>
      </c>
      <c r="B14" s="167">
        <v>905</v>
      </c>
      <c r="C14" s="167">
        <v>905</v>
      </c>
      <c r="D14" s="167" t="s">
        <v>129</v>
      </c>
      <c r="E14" s="167">
        <v>905</v>
      </c>
      <c r="F14" s="167" t="s">
        <v>129</v>
      </c>
      <c r="G14" s="167" t="s">
        <v>129</v>
      </c>
      <c r="H14" s="167" t="s">
        <v>129</v>
      </c>
      <c r="I14" s="167" t="s">
        <v>129</v>
      </c>
      <c r="J14" s="167">
        <v>25</v>
      </c>
      <c r="K14" s="167" t="s">
        <v>129</v>
      </c>
      <c r="L14" s="167">
        <v>11</v>
      </c>
      <c r="M14" s="167">
        <v>940</v>
      </c>
      <c r="N14" s="167" t="s">
        <v>129</v>
      </c>
      <c r="O14" s="167">
        <v>316952</v>
      </c>
      <c r="P14" s="167">
        <v>317892</v>
      </c>
      <c r="Q14" s="167" t="s">
        <v>129</v>
      </c>
      <c r="R14" s="167" t="s">
        <v>129</v>
      </c>
      <c r="S14" s="167" t="s">
        <v>129</v>
      </c>
      <c r="T14" s="167">
        <v>125</v>
      </c>
      <c r="U14" s="167">
        <v>229</v>
      </c>
      <c r="V14" s="167">
        <v>9</v>
      </c>
      <c r="W14" s="167" t="s">
        <v>129</v>
      </c>
      <c r="X14" s="167" t="s">
        <v>129</v>
      </c>
      <c r="Y14" s="167" t="s">
        <v>129</v>
      </c>
      <c r="Z14" s="167">
        <v>360</v>
      </c>
      <c r="AA14" s="167">
        <v>318615</v>
      </c>
      <c r="AB14" s="167" t="s">
        <v>129</v>
      </c>
      <c r="AC14" s="167" t="s">
        <v>129</v>
      </c>
      <c r="AD14" s="187">
        <v>318615</v>
      </c>
    </row>
    <row r="15" spans="1:30" ht="18" customHeight="1" x14ac:dyDescent="0.15">
      <c r="A15" s="64" t="s">
        <v>260</v>
      </c>
      <c r="B15" s="167">
        <v>7084844</v>
      </c>
      <c r="C15" s="167">
        <v>7084844</v>
      </c>
      <c r="D15" s="167" t="s">
        <v>129</v>
      </c>
      <c r="E15" s="167">
        <v>7084844</v>
      </c>
      <c r="F15" s="167">
        <v>1799008</v>
      </c>
      <c r="G15" s="167">
        <v>202048</v>
      </c>
      <c r="H15" s="167">
        <v>1826977</v>
      </c>
      <c r="I15" s="167" t="s">
        <v>129</v>
      </c>
      <c r="J15" s="167">
        <v>1025734</v>
      </c>
      <c r="K15" s="167">
        <v>266091</v>
      </c>
      <c r="L15" s="167">
        <v>294360</v>
      </c>
      <c r="M15" s="167">
        <v>12499062</v>
      </c>
      <c r="N15" s="167">
        <v>-7718</v>
      </c>
      <c r="O15" s="167">
        <v>-953635</v>
      </c>
      <c r="P15" s="167">
        <v>11537709</v>
      </c>
      <c r="Q15" s="167">
        <v>20432</v>
      </c>
      <c r="R15" s="167" t="s">
        <v>129</v>
      </c>
      <c r="S15" s="167">
        <v>1114</v>
      </c>
      <c r="T15" s="167">
        <v>123905</v>
      </c>
      <c r="U15" s="167">
        <v>258890</v>
      </c>
      <c r="V15" s="167">
        <v>22858</v>
      </c>
      <c r="W15" s="167">
        <v>2255323</v>
      </c>
      <c r="X15" s="167">
        <v>25362</v>
      </c>
      <c r="Y15" s="167">
        <v>114713</v>
      </c>
      <c r="Z15" s="167">
        <v>357574</v>
      </c>
      <c r="AA15" s="167">
        <v>14717880</v>
      </c>
      <c r="AB15" s="167" t="s">
        <v>129</v>
      </c>
      <c r="AC15" s="167">
        <v>-895851</v>
      </c>
      <c r="AD15" s="187">
        <v>13822029</v>
      </c>
    </row>
    <row r="16" spans="1:30" ht="18" customHeight="1" x14ac:dyDescent="0.15">
      <c r="A16" s="64" t="s">
        <v>261</v>
      </c>
      <c r="B16" s="167">
        <v>5147474</v>
      </c>
      <c r="C16" s="167">
        <v>5147474</v>
      </c>
      <c r="D16" s="167" t="s">
        <v>129</v>
      </c>
      <c r="E16" s="167">
        <v>5147474</v>
      </c>
      <c r="F16" s="167">
        <v>581458</v>
      </c>
      <c r="G16" s="167">
        <v>201961</v>
      </c>
      <c r="H16" s="167">
        <v>1091140</v>
      </c>
      <c r="I16" s="167" t="s">
        <v>129</v>
      </c>
      <c r="J16" s="167">
        <v>222703</v>
      </c>
      <c r="K16" s="167">
        <v>6409</v>
      </c>
      <c r="L16" s="167">
        <v>211874</v>
      </c>
      <c r="M16" s="167">
        <v>7463019</v>
      </c>
      <c r="N16" s="167">
        <v>-7718</v>
      </c>
      <c r="O16" s="167">
        <v>-949844</v>
      </c>
      <c r="P16" s="167">
        <v>6505457</v>
      </c>
      <c r="Q16" s="167" t="s">
        <v>129</v>
      </c>
      <c r="R16" s="167" t="s">
        <v>129</v>
      </c>
      <c r="S16" s="167" t="s">
        <v>129</v>
      </c>
      <c r="T16" s="167">
        <v>87736</v>
      </c>
      <c r="U16" s="167">
        <v>257779</v>
      </c>
      <c r="V16" s="167">
        <v>17789</v>
      </c>
      <c r="W16" s="167">
        <v>1262334</v>
      </c>
      <c r="X16" s="167">
        <v>22300</v>
      </c>
      <c r="Y16" s="167" t="s">
        <v>129</v>
      </c>
      <c r="Z16" s="167">
        <v>124544</v>
      </c>
      <c r="AA16" s="167">
        <v>8277939</v>
      </c>
      <c r="AB16" s="167" t="s">
        <v>129</v>
      </c>
      <c r="AC16" s="167">
        <v>-864644</v>
      </c>
      <c r="AD16" s="187">
        <v>7413295</v>
      </c>
    </row>
    <row r="17" spans="1:30" ht="18" customHeight="1" x14ac:dyDescent="0.15">
      <c r="A17" s="64" t="s">
        <v>262</v>
      </c>
      <c r="B17" s="167">
        <v>1729821</v>
      </c>
      <c r="C17" s="167">
        <v>1729821</v>
      </c>
      <c r="D17" s="167" t="s">
        <v>129</v>
      </c>
      <c r="E17" s="167">
        <v>1729821</v>
      </c>
      <c r="F17" s="167">
        <v>1207660</v>
      </c>
      <c r="G17" s="167" t="s">
        <v>129</v>
      </c>
      <c r="H17" s="167">
        <v>735607</v>
      </c>
      <c r="I17" s="167" t="s">
        <v>129</v>
      </c>
      <c r="J17" s="167">
        <v>3791</v>
      </c>
      <c r="K17" s="167" t="s">
        <v>129</v>
      </c>
      <c r="L17" s="167" t="s">
        <v>129</v>
      </c>
      <c r="M17" s="167">
        <v>3676880</v>
      </c>
      <c r="N17" s="167" t="s">
        <v>129</v>
      </c>
      <c r="O17" s="167">
        <v>-3791</v>
      </c>
      <c r="P17" s="167">
        <v>3673089</v>
      </c>
      <c r="Q17" s="167" t="s">
        <v>129</v>
      </c>
      <c r="R17" s="167" t="s">
        <v>129</v>
      </c>
      <c r="S17" s="167" t="s">
        <v>129</v>
      </c>
      <c r="T17" s="167">
        <v>16747</v>
      </c>
      <c r="U17" s="167" t="s">
        <v>129</v>
      </c>
      <c r="V17" s="167">
        <v>4884</v>
      </c>
      <c r="W17" s="167">
        <v>990820</v>
      </c>
      <c r="X17" s="167" t="s">
        <v>129</v>
      </c>
      <c r="Y17" s="167" t="s">
        <v>129</v>
      </c>
      <c r="Z17" s="167" t="s">
        <v>129</v>
      </c>
      <c r="AA17" s="167">
        <v>4685539</v>
      </c>
      <c r="AB17" s="167" t="s">
        <v>129</v>
      </c>
      <c r="AC17" s="167" t="s">
        <v>129</v>
      </c>
      <c r="AD17" s="187">
        <v>4685539</v>
      </c>
    </row>
    <row r="18" spans="1:30" ht="18" customHeight="1" x14ac:dyDescent="0.15">
      <c r="A18" s="64" t="s">
        <v>263</v>
      </c>
      <c r="B18" s="167">
        <v>105170</v>
      </c>
      <c r="C18" s="167">
        <v>105170</v>
      </c>
      <c r="D18" s="167" t="s">
        <v>129</v>
      </c>
      <c r="E18" s="167">
        <v>105170</v>
      </c>
      <c r="F18" s="167">
        <v>184</v>
      </c>
      <c r="G18" s="167">
        <v>32</v>
      </c>
      <c r="H18" s="167">
        <v>33</v>
      </c>
      <c r="I18" s="167" t="s">
        <v>129</v>
      </c>
      <c r="J18" s="167">
        <v>783999</v>
      </c>
      <c r="K18" s="167">
        <v>258242</v>
      </c>
      <c r="L18" s="167">
        <v>78376</v>
      </c>
      <c r="M18" s="167">
        <v>1226035</v>
      </c>
      <c r="N18" s="167" t="s">
        <v>129</v>
      </c>
      <c r="O18" s="167" t="s">
        <v>129</v>
      </c>
      <c r="P18" s="167">
        <v>1226035</v>
      </c>
      <c r="Q18" s="167">
        <v>1661</v>
      </c>
      <c r="R18" s="167" t="s">
        <v>129</v>
      </c>
      <c r="S18" s="167" t="s">
        <v>129</v>
      </c>
      <c r="T18" s="167">
        <v>14622</v>
      </c>
      <c r="U18" s="167">
        <v>151</v>
      </c>
      <c r="V18" s="167" t="s">
        <v>129</v>
      </c>
      <c r="W18" s="167" t="s">
        <v>129</v>
      </c>
      <c r="X18" s="167">
        <v>641</v>
      </c>
      <c r="Y18" s="167">
        <v>109808</v>
      </c>
      <c r="Z18" s="167" t="s">
        <v>129</v>
      </c>
      <c r="AA18" s="167">
        <v>1352917</v>
      </c>
      <c r="AB18" s="167" t="s">
        <v>129</v>
      </c>
      <c r="AC18" s="167" t="s">
        <v>129</v>
      </c>
      <c r="AD18" s="187">
        <v>1352917</v>
      </c>
    </row>
    <row r="19" spans="1:30" ht="18" customHeight="1" x14ac:dyDescent="0.15">
      <c r="A19" s="64" t="s">
        <v>264</v>
      </c>
      <c r="B19" s="167">
        <v>102378</v>
      </c>
      <c r="C19" s="167">
        <v>102378</v>
      </c>
      <c r="D19" s="167" t="s">
        <v>129</v>
      </c>
      <c r="E19" s="167">
        <v>102378</v>
      </c>
      <c r="F19" s="167">
        <v>9706</v>
      </c>
      <c r="G19" s="167">
        <v>56</v>
      </c>
      <c r="H19" s="167">
        <v>197</v>
      </c>
      <c r="I19" s="167" t="s">
        <v>129</v>
      </c>
      <c r="J19" s="167">
        <v>15241</v>
      </c>
      <c r="K19" s="167">
        <v>1440</v>
      </c>
      <c r="L19" s="167">
        <v>4110</v>
      </c>
      <c r="M19" s="167">
        <v>133129</v>
      </c>
      <c r="N19" s="167" t="s">
        <v>129</v>
      </c>
      <c r="O19" s="167" t="s">
        <v>129</v>
      </c>
      <c r="P19" s="167">
        <v>133129</v>
      </c>
      <c r="Q19" s="167">
        <v>18771</v>
      </c>
      <c r="R19" s="167" t="s">
        <v>129</v>
      </c>
      <c r="S19" s="167">
        <v>1114</v>
      </c>
      <c r="T19" s="167">
        <v>4800</v>
      </c>
      <c r="U19" s="167">
        <v>960</v>
      </c>
      <c r="V19" s="167">
        <v>185</v>
      </c>
      <c r="W19" s="167">
        <v>2169</v>
      </c>
      <c r="X19" s="167">
        <v>2422</v>
      </c>
      <c r="Y19" s="167">
        <v>4905</v>
      </c>
      <c r="Z19" s="167">
        <v>233030</v>
      </c>
      <c r="AA19" s="167">
        <v>401485</v>
      </c>
      <c r="AB19" s="167" t="s">
        <v>129</v>
      </c>
      <c r="AC19" s="167">
        <v>-31207</v>
      </c>
      <c r="AD19" s="187">
        <v>370277</v>
      </c>
    </row>
    <row r="20" spans="1:30" ht="18" customHeight="1" x14ac:dyDescent="0.15">
      <c r="A20" s="64" t="s">
        <v>265</v>
      </c>
      <c r="B20" s="167" t="s">
        <v>129</v>
      </c>
      <c r="C20" s="167" t="s">
        <v>129</v>
      </c>
      <c r="D20" s="167" t="s">
        <v>129</v>
      </c>
      <c r="E20" s="167" t="s">
        <v>129</v>
      </c>
      <c r="F20" s="167" t="s">
        <v>129</v>
      </c>
      <c r="G20" s="167" t="s">
        <v>129</v>
      </c>
      <c r="H20" s="167" t="s">
        <v>129</v>
      </c>
      <c r="I20" s="167" t="s">
        <v>129</v>
      </c>
      <c r="J20" s="167" t="s">
        <v>129</v>
      </c>
      <c r="K20" s="167">
        <v>20</v>
      </c>
      <c r="L20" s="167">
        <v>1314</v>
      </c>
      <c r="M20" s="167">
        <v>1335</v>
      </c>
      <c r="N20" s="167" t="s">
        <v>129</v>
      </c>
      <c r="O20" s="167" t="s">
        <v>129</v>
      </c>
      <c r="P20" s="167">
        <v>1335</v>
      </c>
      <c r="Q20" s="167" t="s">
        <v>129</v>
      </c>
      <c r="R20" s="167" t="s">
        <v>129</v>
      </c>
      <c r="S20" s="167" t="s">
        <v>129</v>
      </c>
      <c r="T20" s="167" t="s">
        <v>129</v>
      </c>
      <c r="U20" s="167" t="s">
        <v>129</v>
      </c>
      <c r="V20" s="167" t="s">
        <v>129</v>
      </c>
      <c r="W20" s="167" t="s">
        <v>129</v>
      </c>
      <c r="X20" s="167" t="s">
        <v>129</v>
      </c>
      <c r="Y20" s="167" t="s">
        <v>129</v>
      </c>
      <c r="Z20" s="167">
        <v>3999</v>
      </c>
      <c r="AA20" s="167">
        <v>5333</v>
      </c>
      <c r="AB20" s="167" t="s">
        <v>129</v>
      </c>
      <c r="AC20" s="167" t="s">
        <v>129</v>
      </c>
      <c r="AD20" s="187">
        <v>5333</v>
      </c>
    </row>
    <row r="21" spans="1:30" ht="18" customHeight="1" x14ac:dyDescent="0.15">
      <c r="A21" s="64" t="s">
        <v>266</v>
      </c>
      <c r="B21" s="167" t="s">
        <v>129</v>
      </c>
      <c r="C21" s="167" t="s">
        <v>129</v>
      </c>
      <c r="D21" s="167" t="s">
        <v>129</v>
      </c>
      <c r="E21" s="167" t="s">
        <v>129</v>
      </c>
      <c r="F21" s="167" t="s">
        <v>129</v>
      </c>
      <c r="G21" s="167" t="s">
        <v>129</v>
      </c>
      <c r="H21" s="167" t="s">
        <v>129</v>
      </c>
      <c r="I21" s="167" t="s">
        <v>129</v>
      </c>
      <c r="J21" s="167" t="s">
        <v>129</v>
      </c>
      <c r="K21" s="167" t="s">
        <v>129</v>
      </c>
      <c r="L21" s="167" t="s">
        <v>129</v>
      </c>
      <c r="M21" s="167" t="s">
        <v>129</v>
      </c>
      <c r="N21" s="167" t="s">
        <v>129</v>
      </c>
      <c r="O21" s="167" t="s">
        <v>129</v>
      </c>
      <c r="P21" s="167" t="s">
        <v>129</v>
      </c>
      <c r="Q21" s="167" t="s">
        <v>129</v>
      </c>
      <c r="R21" s="167" t="s">
        <v>129</v>
      </c>
      <c r="S21" s="167" t="s">
        <v>129</v>
      </c>
      <c r="T21" s="167" t="s">
        <v>129</v>
      </c>
      <c r="U21" s="167" t="s">
        <v>129</v>
      </c>
      <c r="V21" s="167" t="s">
        <v>129</v>
      </c>
      <c r="W21" s="167" t="s">
        <v>129</v>
      </c>
      <c r="X21" s="167" t="s">
        <v>129</v>
      </c>
      <c r="Y21" s="167" t="s">
        <v>129</v>
      </c>
      <c r="Z21" s="167" t="s">
        <v>129</v>
      </c>
      <c r="AA21" s="167" t="s">
        <v>129</v>
      </c>
      <c r="AB21" s="167" t="s">
        <v>129</v>
      </c>
      <c r="AC21" s="167" t="s">
        <v>129</v>
      </c>
      <c r="AD21" s="187" t="s">
        <v>129</v>
      </c>
    </row>
    <row r="22" spans="1:30" ht="18" customHeight="1" x14ac:dyDescent="0.15">
      <c r="A22" s="64" t="s">
        <v>267</v>
      </c>
      <c r="B22" s="167" t="s">
        <v>129</v>
      </c>
      <c r="C22" s="167" t="s">
        <v>129</v>
      </c>
      <c r="D22" s="167" t="s">
        <v>129</v>
      </c>
      <c r="E22" s="167" t="s">
        <v>129</v>
      </c>
      <c r="F22" s="167" t="s">
        <v>129</v>
      </c>
      <c r="G22" s="167" t="s">
        <v>129</v>
      </c>
      <c r="H22" s="167" t="s">
        <v>129</v>
      </c>
      <c r="I22" s="167" t="s">
        <v>129</v>
      </c>
      <c r="J22" s="167" t="s">
        <v>129</v>
      </c>
      <c r="K22" s="167">
        <v>20</v>
      </c>
      <c r="L22" s="167">
        <v>1314</v>
      </c>
      <c r="M22" s="167">
        <v>1335</v>
      </c>
      <c r="N22" s="167" t="s">
        <v>129</v>
      </c>
      <c r="O22" s="167" t="s">
        <v>129</v>
      </c>
      <c r="P22" s="167">
        <v>1335</v>
      </c>
      <c r="Q22" s="167" t="s">
        <v>129</v>
      </c>
      <c r="R22" s="167" t="s">
        <v>129</v>
      </c>
      <c r="S22" s="167" t="s">
        <v>129</v>
      </c>
      <c r="T22" s="167" t="s">
        <v>129</v>
      </c>
      <c r="U22" s="167" t="s">
        <v>129</v>
      </c>
      <c r="V22" s="167" t="s">
        <v>129</v>
      </c>
      <c r="W22" s="167" t="s">
        <v>129</v>
      </c>
      <c r="X22" s="167" t="s">
        <v>129</v>
      </c>
      <c r="Y22" s="167" t="s">
        <v>129</v>
      </c>
      <c r="Z22" s="167">
        <v>3999</v>
      </c>
      <c r="AA22" s="167">
        <v>5333</v>
      </c>
      <c r="AB22" s="167" t="s">
        <v>129</v>
      </c>
      <c r="AC22" s="167" t="s">
        <v>129</v>
      </c>
      <c r="AD22" s="187">
        <v>5333</v>
      </c>
    </row>
    <row r="23" spans="1:30" ht="18" customHeight="1" x14ac:dyDescent="0.15">
      <c r="A23" s="64" t="s">
        <v>268</v>
      </c>
      <c r="B23" s="167" t="s">
        <v>129</v>
      </c>
      <c r="C23" s="167" t="s">
        <v>129</v>
      </c>
      <c r="D23" s="167" t="s">
        <v>129</v>
      </c>
      <c r="E23" s="167" t="s">
        <v>129</v>
      </c>
      <c r="F23" s="167" t="s">
        <v>129</v>
      </c>
      <c r="G23" s="167" t="s">
        <v>129</v>
      </c>
      <c r="H23" s="167" t="s">
        <v>129</v>
      </c>
      <c r="I23" s="167" t="s">
        <v>129</v>
      </c>
      <c r="J23" s="167" t="s">
        <v>129</v>
      </c>
      <c r="K23" s="167">
        <v>0</v>
      </c>
      <c r="L23" s="167" t="s">
        <v>129</v>
      </c>
      <c r="M23" s="167">
        <v>0</v>
      </c>
      <c r="N23" s="167" t="s">
        <v>129</v>
      </c>
      <c r="O23" s="167" t="s">
        <v>129</v>
      </c>
      <c r="P23" s="167">
        <v>0</v>
      </c>
      <c r="Q23" s="167">
        <v>855</v>
      </c>
      <c r="R23" s="167" t="s">
        <v>129</v>
      </c>
      <c r="S23" s="167" t="s">
        <v>129</v>
      </c>
      <c r="T23" s="167" t="s">
        <v>129</v>
      </c>
      <c r="U23" s="167" t="s">
        <v>129</v>
      </c>
      <c r="V23" s="167" t="s">
        <v>129</v>
      </c>
      <c r="W23" s="167" t="s">
        <v>129</v>
      </c>
      <c r="X23" s="167" t="s">
        <v>129</v>
      </c>
      <c r="Y23" s="167" t="s">
        <v>129</v>
      </c>
      <c r="Z23" s="167" t="s">
        <v>129</v>
      </c>
      <c r="AA23" s="167">
        <v>855</v>
      </c>
      <c r="AB23" s="167" t="s">
        <v>129</v>
      </c>
      <c r="AC23" s="167" t="s">
        <v>129</v>
      </c>
      <c r="AD23" s="187">
        <v>855</v>
      </c>
    </row>
    <row r="24" spans="1:30" ht="18" customHeight="1" x14ac:dyDescent="0.15">
      <c r="A24" s="64" t="s">
        <v>269</v>
      </c>
      <c r="B24" s="167">
        <v>579233</v>
      </c>
      <c r="C24" s="167">
        <v>579233</v>
      </c>
      <c r="D24" s="167" t="s">
        <v>129</v>
      </c>
      <c r="E24" s="167">
        <v>579233</v>
      </c>
      <c r="F24" s="167">
        <v>21319</v>
      </c>
      <c r="G24" s="167">
        <v>476</v>
      </c>
      <c r="H24" s="167">
        <v>44986</v>
      </c>
      <c r="I24" s="167" t="s">
        <v>129</v>
      </c>
      <c r="J24" s="167">
        <v>49620</v>
      </c>
      <c r="K24" s="167">
        <v>130026</v>
      </c>
      <c r="L24" s="167">
        <v>26355</v>
      </c>
      <c r="M24" s="167">
        <v>852015</v>
      </c>
      <c r="N24" s="167">
        <v>-7718</v>
      </c>
      <c r="O24" s="167" t="s">
        <v>129</v>
      </c>
      <c r="P24" s="167">
        <v>844297</v>
      </c>
      <c r="Q24" s="167">
        <v>468</v>
      </c>
      <c r="R24" s="167" t="s">
        <v>129</v>
      </c>
      <c r="S24" s="167">
        <v>-28</v>
      </c>
      <c r="T24" s="167">
        <v>32879</v>
      </c>
      <c r="U24" s="167">
        <v>25790</v>
      </c>
      <c r="V24" s="167">
        <v>-554</v>
      </c>
      <c r="W24" s="167">
        <v>40316</v>
      </c>
      <c r="X24" s="167">
        <v>437</v>
      </c>
      <c r="Y24" s="167">
        <v>61613</v>
      </c>
      <c r="Z24" s="167">
        <v>-5570</v>
      </c>
      <c r="AA24" s="167">
        <v>999647</v>
      </c>
      <c r="AB24" s="167" t="s">
        <v>129</v>
      </c>
      <c r="AC24" s="167" t="s">
        <v>129</v>
      </c>
      <c r="AD24" s="187">
        <v>999647</v>
      </c>
    </row>
    <row r="25" spans="1:30" ht="18" customHeight="1" x14ac:dyDescent="0.15">
      <c r="A25" s="64" t="s">
        <v>270</v>
      </c>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87"/>
    </row>
    <row r="26" spans="1:30" ht="18" customHeight="1" x14ac:dyDescent="0.15">
      <c r="A26" s="64" t="s">
        <v>271</v>
      </c>
      <c r="B26" s="167">
        <v>1840052</v>
      </c>
      <c r="C26" s="167">
        <v>1840052</v>
      </c>
      <c r="D26" s="167" t="s">
        <v>129</v>
      </c>
      <c r="E26" s="167">
        <v>1840052</v>
      </c>
      <c r="F26" s="167">
        <v>82610</v>
      </c>
      <c r="G26" s="167" t="s">
        <v>129</v>
      </c>
      <c r="H26" s="167">
        <v>62188</v>
      </c>
      <c r="I26" s="167" t="s">
        <v>129</v>
      </c>
      <c r="J26" s="167">
        <v>51058</v>
      </c>
      <c r="K26" s="167">
        <v>187227</v>
      </c>
      <c r="L26" s="167">
        <v>378732</v>
      </c>
      <c r="M26" s="167">
        <v>2601867</v>
      </c>
      <c r="N26" s="167" t="s">
        <v>129</v>
      </c>
      <c r="O26" s="167" t="s">
        <v>129</v>
      </c>
      <c r="P26" s="167">
        <v>2601867</v>
      </c>
      <c r="Q26" s="167">
        <v>391</v>
      </c>
      <c r="R26" s="167" t="s">
        <v>129</v>
      </c>
      <c r="S26" s="167">
        <v>49</v>
      </c>
      <c r="T26" s="167">
        <v>61058</v>
      </c>
      <c r="U26" s="167">
        <v>81061</v>
      </c>
      <c r="V26" s="167">
        <v>1168</v>
      </c>
      <c r="W26" s="167">
        <v>32569</v>
      </c>
      <c r="X26" s="167">
        <v>5524</v>
      </c>
      <c r="Y26" s="167">
        <v>22118</v>
      </c>
      <c r="Z26" s="167">
        <v>275</v>
      </c>
      <c r="AA26" s="167">
        <v>2806079</v>
      </c>
      <c r="AB26" s="167" t="s">
        <v>129</v>
      </c>
      <c r="AC26" s="167" t="s">
        <v>129</v>
      </c>
      <c r="AD26" s="187">
        <v>2806079</v>
      </c>
    </row>
    <row r="27" spans="1:30" ht="18" customHeight="1" x14ac:dyDescent="0.15">
      <c r="A27" s="64" t="s">
        <v>272</v>
      </c>
      <c r="B27" s="167">
        <v>524373</v>
      </c>
      <c r="C27" s="167">
        <v>524373</v>
      </c>
      <c r="D27" s="167" t="s">
        <v>129</v>
      </c>
      <c r="E27" s="167">
        <v>524373</v>
      </c>
      <c r="F27" s="167" t="s">
        <v>129</v>
      </c>
      <c r="G27" s="167" t="s">
        <v>129</v>
      </c>
      <c r="H27" s="167" t="s">
        <v>129</v>
      </c>
      <c r="I27" s="167" t="s">
        <v>129</v>
      </c>
      <c r="J27" s="167">
        <v>51058</v>
      </c>
      <c r="K27" s="167">
        <v>187227</v>
      </c>
      <c r="L27" s="167">
        <v>378732</v>
      </c>
      <c r="M27" s="167">
        <v>1141389</v>
      </c>
      <c r="N27" s="167" t="s">
        <v>129</v>
      </c>
      <c r="O27" s="167" t="s">
        <v>129</v>
      </c>
      <c r="P27" s="167">
        <v>1141389</v>
      </c>
      <c r="Q27" s="167" t="s">
        <v>129</v>
      </c>
      <c r="R27" s="167" t="s">
        <v>129</v>
      </c>
      <c r="S27" s="167" t="s">
        <v>129</v>
      </c>
      <c r="T27" s="167">
        <v>58807</v>
      </c>
      <c r="U27" s="167">
        <v>67068</v>
      </c>
      <c r="V27" s="167">
        <v>84</v>
      </c>
      <c r="W27" s="167" t="s">
        <v>129</v>
      </c>
      <c r="X27" s="167" t="s">
        <v>129</v>
      </c>
      <c r="Y27" s="167">
        <v>6598</v>
      </c>
      <c r="Z27" s="167">
        <v>275</v>
      </c>
      <c r="AA27" s="167">
        <v>1274221</v>
      </c>
      <c r="AB27" s="167" t="s">
        <v>129</v>
      </c>
      <c r="AC27" s="167" t="s">
        <v>129</v>
      </c>
      <c r="AD27" s="187">
        <v>1274221</v>
      </c>
    </row>
    <row r="28" spans="1:30" ht="18" customHeight="1" x14ac:dyDescent="0.15">
      <c r="A28" s="64" t="s">
        <v>273</v>
      </c>
      <c r="B28" s="167">
        <v>1312049</v>
      </c>
      <c r="C28" s="167">
        <v>1312049</v>
      </c>
      <c r="D28" s="167" t="s">
        <v>129</v>
      </c>
      <c r="E28" s="167">
        <v>1312049</v>
      </c>
      <c r="F28" s="167">
        <v>82610</v>
      </c>
      <c r="G28" s="167" t="s">
        <v>129</v>
      </c>
      <c r="H28" s="167">
        <v>62188</v>
      </c>
      <c r="I28" s="167" t="s">
        <v>129</v>
      </c>
      <c r="J28" s="167" t="s">
        <v>129</v>
      </c>
      <c r="K28" s="167" t="s">
        <v>129</v>
      </c>
      <c r="L28" s="167" t="s">
        <v>129</v>
      </c>
      <c r="M28" s="167">
        <v>1456848</v>
      </c>
      <c r="N28" s="167" t="s">
        <v>129</v>
      </c>
      <c r="O28" s="167" t="s">
        <v>129</v>
      </c>
      <c r="P28" s="167">
        <v>1456848</v>
      </c>
      <c r="Q28" s="167">
        <v>391</v>
      </c>
      <c r="R28" s="167" t="s">
        <v>129</v>
      </c>
      <c r="S28" s="167">
        <v>49</v>
      </c>
      <c r="T28" s="167">
        <v>2251</v>
      </c>
      <c r="U28" s="167">
        <v>13993</v>
      </c>
      <c r="V28" s="167">
        <v>1084</v>
      </c>
      <c r="W28" s="167">
        <v>32569</v>
      </c>
      <c r="X28" s="167">
        <v>5524</v>
      </c>
      <c r="Y28" s="167" t="s">
        <v>129</v>
      </c>
      <c r="Z28" s="167" t="s">
        <v>129</v>
      </c>
      <c r="AA28" s="167">
        <v>1512708</v>
      </c>
      <c r="AB28" s="167" t="s">
        <v>129</v>
      </c>
      <c r="AC28" s="167" t="s">
        <v>129</v>
      </c>
      <c r="AD28" s="187">
        <v>1512708</v>
      </c>
    </row>
    <row r="29" spans="1:30" ht="18" customHeight="1" x14ac:dyDescent="0.15">
      <c r="A29" s="64" t="s">
        <v>274</v>
      </c>
      <c r="B29" s="167" t="s">
        <v>129</v>
      </c>
      <c r="C29" s="167" t="s">
        <v>129</v>
      </c>
      <c r="D29" s="167" t="s">
        <v>129</v>
      </c>
      <c r="E29" s="167" t="s">
        <v>129</v>
      </c>
      <c r="F29" s="167" t="s">
        <v>129</v>
      </c>
      <c r="G29" s="167" t="s">
        <v>129</v>
      </c>
      <c r="H29" s="167" t="s">
        <v>129</v>
      </c>
      <c r="I29" s="167" t="s">
        <v>129</v>
      </c>
      <c r="J29" s="167" t="s">
        <v>129</v>
      </c>
      <c r="K29" s="167" t="s">
        <v>129</v>
      </c>
      <c r="L29" s="167" t="s">
        <v>129</v>
      </c>
      <c r="M29" s="167" t="s">
        <v>129</v>
      </c>
      <c r="N29" s="167" t="s">
        <v>129</v>
      </c>
      <c r="O29" s="167" t="s">
        <v>129</v>
      </c>
      <c r="P29" s="167" t="s">
        <v>129</v>
      </c>
      <c r="Q29" s="167" t="s">
        <v>129</v>
      </c>
      <c r="R29" s="167" t="s">
        <v>129</v>
      </c>
      <c r="S29" s="167" t="s">
        <v>129</v>
      </c>
      <c r="T29" s="167" t="s">
        <v>129</v>
      </c>
      <c r="U29" s="167" t="s">
        <v>129</v>
      </c>
      <c r="V29" s="167" t="s">
        <v>129</v>
      </c>
      <c r="W29" s="167" t="s">
        <v>129</v>
      </c>
      <c r="X29" s="167" t="s">
        <v>129</v>
      </c>
      <c r="Y29" s="167">
        <v>15520</v>
      </c>
      <c r="Z29" s="167" t="s">
        <v>129</v>
      </c>
      <c r="AA29" s="167">
        <v>15520</v>
      </c>
      <c r="AB29" s="167" t="s">
        <v>129</v>
      </c>
      <c r="AC29" s="167" t="s">
        <v>129</v>
      </c>
      <c r="AD29" s="187">
        <v>15520</v>
      </c>
    </row>
    <row r="30" spans="1:30" ht="18" customHeight="1" x14ac:dyDescent="0.15">
      <c r="A30" s="64" t="s">
        <v>275</v>
      </c>
      <c r="B30" s="167">
        <v>3630</v>
      </c>
      <c r="C30" s="167">
        <v>3630</v>
      </c>
      <c r="D30" s="167" t="s">
        <v>129</v>
      </c>
      <c r="E30" s="167">
        <v>3630</v>
      </c>
      <c r="F30" s="167" t="s">
        <v>129</v>
      </c>
      <c r="G30" s="167" t="s">
        <v>129</v>
      </c>
      <c r="H30" s="167" t="s">
        <v>129</v>
      </c>
      <c r="I30" s="167" t="s">
        <v>129</v>
      </c>
      <c r="J30" s="167" t="s">
        <v>129</v>
      </c>
      <c r="K30" s="167" t="s">
        <v>129</v>
      </c>
      <c r="L30" s="167" t="s">
        <v>129</v>
      </c>
      <c r="M30" s="167">
        <v>3630</v>
      </c>
      <c r="N30" s="167" t="s">
        <v>129</v>
      </c>
      <c r="O30" s="167" t="s">
        <v>129</v>
      </c>
      <c r="P30" s="167">
        <v>3630</v>
      </c>
      <c r="Q30" s="167" t="s">
        <v>129</v>
      </c>
      <c r="R30" s="167" t="s">
        <v>129</v>
      </c>
      <c r="S30" s="167" t="s">
        <v>129</v>
      </c>
      <c r="T30" s="167" t="s">
        <v>129</v>
      </c>
      <c r="U30" s="167" t="s">
        <v>129</v>
      </c>
      <c r="V30" s="167" t="s">
        <v>129</v>
      </c>
      <c r="W30" s="167" t="s">
        <v>129</v>
      </c>
      <c r="X30" s="167" t="s">
        <v>129</v>
      </c>
      <c r="Y30" s="167" t="s">
        <v>129</v>
      </c>
      <c r="Z30" s="167" t="s">
        <v>129</v>
      </c>
      <c r="AA30" s="167">
        <v>3630</v>
      </c>
      <c r="AB30" s="167" t="s">
        <v>129</v>
      </c>
      <c r="AC30" s="167" t="s">
        <v>129</v>
      </c>
      <c r="AD30" s="187">
        <v>3630</v>
      </c>
    </row>
    <row r="31" spans="1:30" ht="18" customHeight="1" x14ac:dyDescent="0.15">
      <c r="A31" s="64" t="s">
        <v>267</v>
      </c>
      <c r="B31" s="167" t="s">
        <v>129</v>
      </c>
      <c r="C31" s="167" t="s">
        <v>129</v>
      </c>
      <c r="D31" s="167" t="s">
        <v>129</v>
      </c>
      <c r="E31" s="167" t="s">
        <v>129</v>
      </c>
      <c r="F31" s="167" t="s">
        <v>129</v>
      </c>
      <c r="G31" s="167" t="s">
        <v>129</v>
      </c>
      <c r="H31" s="167" t="s">
        <v>129</v>
      </c>
      <c r="I31" s="167" t="s">
        <v>129</v>
      </c>
      <c r="J31" s="167" t="s">
        <v>129</v>
      </c>
      <c r="K31" s="167" t="s">
        <v>129</v>
      </c>
      <c r="L31" s="167" t="s">
        <v>129</v>
      </c>
      <c r="M31" s="167" t="s">
        <v>129</v>
      </c>
      <c r="N31" s="167" t="s">
        <v>129</v>
      </c>
      <c r="O31" s="167" t="s">
        <v>129</v>
      </c>
      <c r="P31" s="167" t="s">
        <v>129</v>
      </c>
      <c r="Q31" s="167" t="s">
        <v>129</v>
      </c>
      <c r="R31" s="167" t="s">
        <v>129</v>
      </c>
      <c r="S31" s="167" t="s">
        <v>129</v>
      </c>
      <c r="T31" s="167" t="s">
        <v>129</v>
      </c>
      <c r="U31" s="167" t="s">
        <v>129</v>
      </c>
      <c r="V31" s="167" t="s">
        <v>129</v>
      </c>
      <c r="W31" s="167" t="s">
        <v>129</v>
      </c>
      <c r="X31" s="167" t="s">
        <v>129</v>
      </c>
      <c r="Y31" s="167" t="s">
        <v>129</v>
      </c>
      <c r="Z31" s="167" t="s">
        <v>129</v>
      </c>
      <c r="AA31" s="167" t="s">
        <v>129</v>
      </c>
      <c r="AB31" s="167" t="s">
        <v>129</v>
      </c>
      <c r="AC31" s="167" t="s">
        <v>129</v>
      </c>
      <c r="AD31" s="187" t="s">
        <v>129</v>
      </c>
    </row>
    <row r="32" spans="1:30" ht="18" customHeight="1" x14ac:dyDescent="0.15">
      <c r="A32" s="64" t="s">
        <v>276</v>
      </c>
      <c r="B32" s="167">
        <v>1494798</v>
      </c>
      <c r="C32" s="167">
        <v>1494798</v>
      </c>
      <c r="D32" s="167" t="s">
        <v>129</v>
      </c>
      <c r="E32" s="167">
        <v>1494798</v>
      </c>
      <c r="F32" s="167">
        <v>17385</v>
      </c>
      <c r="G32" s="167" t="s">
        <v>129</v>
      </c>
      <c r="H32" s="167">
        <v>13357</v>
      </c>
      <c r="I32" s="167" t="s">
        <v>129</v>
      </c>
      <c r="J32" s="167">
        <v>141684</v>
      </c>
      <c r="K32" s="167">
        <v>20514</v>
      </c>
      <c r="L32" s="167">
        <v>297222</v>
      </c>
      <c r="M32" s="167">
        <v>1984960</v>
      </c>
      <c r="N32" s="167">
        <v>-4800</v>
      </c>
      <c r="O32" s="167" t="s">
        <v>129</v>
      </c>
      <c r="P32" s="167">
        <v>1980160</v>
      </c>
      <c r="Q32" s="167" t="s">
        <v>129</v>
      </c>
      <c r="R32" s="167" t="s">
        <v>129</v>
      </c>
      <c r="S32" s="167">
        <v>30</v>
      </c>
      <c r="T32" s="167">
        <v>4759</v>
      </c>
      <c r="U32" s="167">
        <v>11944</v>
      </c>
      <c r="V32" s="167">
        <v>1801</v>
      </c>
      <c r="W32" s="167">
        <v>30269</v>
      </c>
      <c r="X32" s="167">
        <v>3961</v>
      </c>
      <c r="Y32" s="167">
        <v>273</v>
      </c>
      <c r="Z32" s="167" t="s">
        <v>129</v>
      </c>
      <c r="AA32" s="167">
        <v>2033196</v>
      </c>
      <c r="AB32" s="167" t="s">
        <v>129</v>
      </c>
      <c r="AC32" s="167" t="s">
        <v>129</v>
      </c>
      <c r="AD32" s="187">
        <v>2033196</v>
      </c>
    </row>
    <row r="33" spans="1:30" ht="18" customHeight="1" x14ac:dyDescent="0.15">
      <c r="A33" s="64" t="s">
        <v>262</v>
      </c>
      <c r="B33" s="167">
        <v>86718</v>
      </c>
      <c r="C33" s="167">
        <v>86718</v>
      </c>
      <c r="D33" s="167" t="s">
        <v>129</v>
      </c>
      <c r="E33" s="167">
        <v>86718</v>
      </c>
      <c r="F33" s="167" t="s">
        <v>129</v>
      </c>
      <c r="G33" s="167" t="s">
        <v>129</v>
      </c>
      <c r="H33" s="167" t="s">
        <v>129</v>
      </c>
      <c r="I33" s="167" t="s">
        <v>129</v>
      </c>
      <c r="J33" s="167">
        <v>4642</v>
      </c>
      <c r="K33" s="167">
        <v>14150</v>
      </c>
      <c r="L33" s="167">
        <v>139182</v>
      </c>
      <c r="M33" s="167">
        <v>244692</v>
      </c>
      <c r="N33" s="167" t="s">
        <v>129</v>
      </c>
      <c r="O33" s="167" t="s">
        <v>129</v>
      </c>
      <c r="P33" s="167">
        <v>244692</v>
      </c>
      <c r="Q33" s="167" t="s">
        <v>129</v>
      </c>
      <c r="R33" s="167" t="s">
        <v>129</v>
      </c>
      <c r="S33" s="167" t="s">
        <v>129</v>
      </c>
      <c r="T33" s="167" t="s">
        <v>129</v>
      </c>
      <c r="U33" s="167" t="s">
        <v>129</v>
      </c>
      <c r="V33" s="167" t="s">
        <v>129</v>
      </c>
      <c r="W33" s="167">
        <v>1498</v>
      </c>
      <c r="X33" s="167" t="s">
        <v>129</v>
      </c>
      <c r="Y33" s="167" t="s">
        <v>129</v>
      </c>
      <c r="Z33" s="167" t="s">
        <v>129</v>
      </c>
      <c r="AA33" s="167">
        <v>246189</v>
      </c>
      <c r="AB33" s="167" t="s">
        <v>129</v>
      </c>
      <c r="AC33" s="167" t="s">
        <v>129</v>
      </c>
      <c r="AD33" s="187">
        <v>246189</v>
      </c>
    </row>
    <row r="34" spans="1:30" ht="18" customHeight="1" x14ac:dyDescent="0.15">
      <c r="A34" s="64" t="s">
        <v>277</v>
      </c>
      <c r="B34" s="167">
        <v>1399105</v>
      </c>
      <c r="C34" s="167">
        <v>1399105</v>
      </c>
      <c r="D34" s="167" t="s">
        <v>129</v>
      </c>
      <c r="E34" s="167">
        <v>1399105</v>
      </c>
      <c r="F34" s="167">
        <v>17385</v>
      </c>
      <c r="G34" s="167" t="s">
        <v>129</v>
      </c>
      <c r="H34" s="167">
        <v>13357</v>
      </c>
      <c r="I34" s="167" t="s">
        <v>129</v>
      </c>
      <c r="J34" s="167" t="s">
        <v>129</v>
      </c>
      <c r="K34" s="167" t="s">
        <v>129</v>
      </c>
      <c r="L34" s="167" t="s">
        <v>129</v>
      </c>
      <c r="M34" s="167">
        <v>1429847</v>
      </c>
      <c r="N34" s="167" t="s">
        <v>129</v>
      </c>
      <c r="O34" s="167" t="s">
        <v>129</v>
      </c>
      <c r="P34" s="167">
        <v>1429847</v>
      </c>
      <c r="Q34" s="167" t="s">
        <v>129</v>
      </c>
      <c r="R34" s="167" t="s">
        <v>129</v>
      </c>
      <c r="S34" s="167">
        <v>30</v>
      </c>
      <c r="T34" s="167">
        <v>4759</v>
      </c>
      <c r="U34" s="167">
        <v>11944</v>
      </c>
      <c r="V34" s="167">
        <v>1721</v>
      </c>
      <c r="W34" s="167">
        <v>28771</v>
      </c>
      <c r="X34" s="167">
        <v>3961</v>
      </c>
      <c r="Y34" s="167" t="s">
        <v>129</v>
      </c>
      <c r="Z34" s="167" t="s">
        <v>129</v>
      </c>
      <c r="AA34" s="167">
        <v>1481034</v>
      </c>
      <c r="AB34" s="167" t="s">
        <v>129</v>
      </c>
      <c r="AC34" s="167" t="s">
        <v>129</v>
      </c>
      <c r="AD34" s="187">
        <v>1481034</v>
      </c>
    </row>
    <row r="35" spans="1:30" ht="18" customHeight="1" x14ac:dyDescent="0.15">
      <c r="A35" s="64" t="s">
        <v>278</v>
      </c>
      <c r="B35" s="167">
        <v>7677</v>
      </c>
      <c r="C35" s="167">
        <v>7677</v>
      </c>
      <c r="D35" s="167" t="s">
        <v>129</v>
      </c>
      <c r="E35" s="167">
        <v>7677</v>
      </c>
      <c r="F35" s="167" t="s">
        <v>129</v>
      </c>
      <c r="G35" s="167" t="s">
        <v>129</v>
      </c>
      <c r="H35" s="167" t="s">
        <v>129</v>
      </c>
      <c r="I35" s="167" t="s">
        <v>129</v>
      </c>
      <c r="J35" s="167" t="s">
        <v>129</v>
      </c>
      <c r="K35" s="167" t="s">
        <v>129</v>
      </c>
      <c r="L35" s="167" t="s">
        <v>129</v>
      </c>
      <c r="M35" s="167">
        <v>7677</v>
      </c>
      <c r="N35" s="167" t="s">
        <v>129</v>
      </c>
      <c r="O35" s="167" t="s">
        <v>129</v>
      </c>
      <c r="P35" s="167">
        <v>7677</v>
      </c>
      <c r="Q35" s="167" t="s">
        <v>129</v>
      </c>
      <c r="R35" s="167" t="s">
        <v>129</v>
      </c>
      <c r="S35" s="167" t="s">
        <v>129</v>
      </c>
      <c r="T35" s="167" t="s">
        <v>129</v>
      </c>
      <c r="U35" s="167" t="s">
        <v>129</v>
      </c>
      <c r="V35" s="167" t="s">
        <v>129</v>
      </c>
      <c r="W35" s="167" t="s">
        <v>129</v>
      </c>
      <c r="X35" s="167" t="s">
        <v>129</v>
      </c>
      <c r="Y35" s="167" t="s">
        <v>129</v>
      </c>
      <c r="Z35" s="167" t="s">
        <v>129</v>
      </c>
      <c r="AA35" s="167">
        <v>7677</v>
      </c>
      <c r="AB35" s="167" t="s">
        <v>129</v>
      </c>
      <c r="AC35" s="167" t="s">
        <v>129</v>
      </c>
      <c r="AD35" s="187">
        <v>7677</v>
      </c>
    </row>
    <row r="36" spans="1:30" ht="18" customHeight="1" x14ac:dyDescent="0.15">
      <c r="A36" s="64" t="s">
        <v>279</v>
      </c>
      <c r="B36" s="167">
        <v>1299</v>
      </c>
      <c r="C36" s="167">
        <v>1299</v>
      </c>
      <c r="D36" s="167" t="s">
        <v>129</v>
      </c>
      <c r="E36" s="167">
        <v>1299</v>
      </c>
      <c r="F36" s="167" t="s">
        <v>129</v>
      </c>
      <c r="G36" s="167" t="s">
        <v>129</v>
      </c>
      <c r="H36" s="167" t="s">
        <v>129</v>
      </c>
      <c r="I36" s="167" t="s">
        <v>129</v>
      </c>
      <c r="J36" s="167" t="s">
        <v>129</v>
      </c>
      <c r="K36" s="167" t="s">
        <v>129</v>
      </c>
      <c r="L36" s="167" t="s">
        <v>129</v>
      </c>
      <c r="M36" s="167">
        <v>1299</v>
      </c>
      <c r="N36" s="167" t="s">
        <v>129</v>
      </c>
      <c r="O36" s="167" t="s">
        <v>129</v>
      </c>
      <c r="P36" s="167">
        <v>1299</v>
      </c>
      <c r="Q36" s="167" t="s">
        <v>129</v>
      </c>
      <c r="R36" s="167" t="s">
        <v>129</v>
      </c>
      <c r="S36" s="167" t="s">
        <v>129</v>
      </c>
      <c r="T36" s="167" t="s">
        <v>129</v>
      </c>
      <c r="U36" s="167" t="s">
        <v>129</v>
      </c>
      <c r="V36" s="167">
        <v>80</v>
      </c>
      <c r="W36" s="167" t="s">
        <v>129</v>
      </c>
      <c r="X36" s="167" t="s">
        <v>129</v>
      </c>
      <c r="Y36" s="167">
        <v>273</v>
      </c>
      <c r="Z36" s="167" t="s">
        <v>129</v>
      </c>
      <c r="AA36" s="167">
        <v>1651</v>
      </c>
      <c r="AB36" s="167" t="s">
        <v>129</v>
      </c>
      <c r="AC36" s="167" t="s">
        <v>129</v>
      </c>
      <c r="AD36" s="187">
        <v>1651</v>
      </c>
    </row>
    <row r="37" spans="1:30" ht="18" customHeight="1" x14ac:dyDescent="0.15">
      <c r="A37" s="64" t="s">
        <v>264</v>
      </c>
      <c r="B37" s="167" t="s">
        <v>129</v>
      </c>
      <c r="C37" s="167" t="s">
        <v>129</v>
      </c>
      <c r="D37" s="167" t="s">
        <v>129</v>
      </c>
      <c r="E37" s="167" t="s">
        <v>129</v>
      </c>
      <c r="F37" s="167" t="s">
        <v>129</v>
      </c>
      <c r="G37" s="167" t="s">
        <v>129</v>
      </c>
      <c r="H37" s="167" t="s">
        <v>129</v>
      </c>
      <c r="I37" s="167" t="s">
        <v>129</v>
      </c>
      <c r="J37" s="167">
        <v>137042</v>
      </c>
      <c r="K37" s="167">
        <v>6364</v>
      </c>
      <c r="L37" s="167">
        <v>158040</v>
      </c>
      <c r="M37" s="167">
        <v>301446</v>
      </c>
      <c r="N37" s="167">
        <v>-4800</v>
      </c>
      <c r="O37" s="167" t="s">
        <v>129</v>
      </c>
      <c r="P37" s="167">
        <v>296646</v>
      </c>
      <c r="Q37" s="167" t="s">
        <v>129</v>
      </c>
      <c r="R37" s="167" t="s">
        <v>129</v>
      </c>
      <c r="S37" s="167" t="s">
        <v>129</v>
      </c>
      <c r="T37" s="167" t="s">
        <v>129</v>
      </c>
      <c r="U37" s="167" t="s">
        <v>129</v>
      </c>
      <c r="V37" s="167" t="s">
        <v>129</v>
      </c>
      <c r="W37" s="167" t="s">
        <v>129</v>
      </c>
      <c r="X37" s="167" t="s">
        <v>129</v>
      </c>
      <c r="Y37" s="167" t="s">
        <v>129</v>
      </c>
      <c r="Z37" s="167" t="s">
        <v>129</v>
      </c>
      <c r="AA37" s="167">
        <v>296646</v>
      </c>
      <c r="AB37" s="167" t="s">
        <v>129</v>
      </c>
      <c r="AC37" s="167" t="s">
        <v>129</v>
      </c>
      <c r="AD37" s="187">
        <v>296646</v>
      </c>
    </row>
    <row r="38" spans="1:30" ht="18" customHeight="1" x14ac:dyDescent="0.15">
      <c r="A38" s="64" t="s">
        <v>280</v>
      </c>
      <c r="B38" s="167">
        <v>-345253</v>
      </c>
      <c r="C38" s="167">
        <v>-345253</v>
      </c>
      <c r="D38" s="167" t="s">
        <v>129</v>
      </c>
      <c r="E38" s="167">
        <v>-345253</v>
      </c>
      <c r="F38" s="167">
        <v>-65225</v>
      </c>
      <c r="G38" s="167" t="s">
        <v>129</v>
      </c>
      <c r="H38" s="167">
        <v>-48831</v>
      </c>
      <c r="I38" s="167" t="s">
        <v>129</v>
      </c>
      <c r="J38" s="167">
        <v>90626</v>
      </c>
      <c r="K38" s="167">
        <v>-166713</v>
      </c>
      <c r="L38" s="167">
        <v>-81510</v>
      </c>
      <c r="M38" s="167">
        <v>-616908</v>
      </c>
      <c r="N38" s="167">
        <v>-4800</v>
      </c>
      <c r="O38" s="167" t="s">
        <v>129</v>
      </c>
      <c r="P38" s="167">
        <v>-621708</v>
      </c>
      <c r="Q38" s="167">
        <v>-391</v>
      </c>
      <c r="R38" s="167" t="s">
        <v>129</v>
      </c>
      <c r="S38" s="167">
        <v>-18</v>
      </c>
      <c r="T38" s="167">
        <v>-56299</v>
      </c>
      <c r="U38" s="167">
        <v>-69117</v>
      </c>
      <c r="V38" s="167">
        <v>633</v>
      </c>
      <c r="W38" s="167">
        <v>-2300</v>
      </c>
      <c r="X38" s="167">
        <v>-1563</v>
      </c>
      <c r="Y38" s="167">
        <v>-21845</v>
      </c>
      <c r="Z38" s="167">
        <v>-275</v>
      </c>
      <c r="AA38" s="167">
        <v>-772883</v>
      </c>
      <c r="AB38" s="167" t="s">
        <v>129</v>
      </c>
      <c r="AC38" s="167" t="s">
        <v>129</v>
      </c>
      <c r="AD38" s="187">
        <v>-772883</v>
      </c>
    </row>
    <row r="39" spans="1:30" ht="18" customHeight="1" x14ac:dyDescent="0.15">
      <c r="A39" s="64" t="s">
        <v>281</v>
      </c>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87"/>
    </row>
    <row r="40" spans="1:30" ht="18" customHeight="1" x14ac:dyDescent="0.15">
      <c r="A40" s="64" t="s">
        <v>282</v>
      </c>
      <c r="B40" s="167">
        <v>554502</v>
      </c>
      <c r="C40" s="167">
        <v>554502</v>
      </c>
      <c r="D40" s="167" t="s">
        <v>129</v>
      </c>
      <c r="E40" s="167">
        <v>554502</v>
      </c>
      <c r="F40" s="167" t="s">
        <v>129</v>
      </c>
      <c r="G40" s="167" t="s">
        <v>129</v>
      </c>
      <c r="H40" s="167" t="s">
        <v>129</v>
      </c>
      <c r="I40" s="167">
        <v>226382</v>
      </c>
      <c r="J40" s="167">
        <v>178960</v>
      </c>
      <c r="K40" s="167">
        <v>15641</v>
      </c>
      <c r="L40" s="167">
        <v>478969</v>
      </c>
      <c r="M40" s="167">
        <v>1454453</v>
      </c>
      <c r="N40" s="167" t="s">
        <v>129</v>
      </c>
      <c r="O40" s="167">
        <v>-226382</v>
      </c>
      <c r="P40" s="167">
        <v>1228072</v>
      </c>
      <c r="Q40" s="167" t="s">
        <v>129</v>
      </c>
      <c r="R40" s="167" t="s">
        <v>129</v>
      </c>
      <c r="S40" s="167" t="s">
        <v>129</v>
      </c>
      <c r="T40" s="167">
        <v>10691</v>
      </c>
      <c r="U40" s="167">
        <v>20249</v>
      </c>
      <c r="V40" s="167" t="s">
        <v>129</v>
      </c>
      <c r="W40" s="167" t="s">
        <v>129</v>
      </c>
      <c r="X40" s="167" t="s">
        <v>129</v>
      </c>
      <c r="Y40" s="167">
        <v>12773</v>
      </c>
      <c r="Z40" s="167">
        <v>15000</v>
      </c>
      <c r="AA40" s="167">
        <v>1286785</v>
      </c>
      <c r="AB40" s="167" t="s">
        <v>129</v>
      </c>
      <c r="AC40" s="167" t="s">
        <v>129</v>
      </c>
      <c r="AD40" s="187">
        <v>1286785</v>
      </c>
    </row>
    <row r="41" spans="1:30" ht="18" customHeight="1" x14ac:dyDescent="0.15">
      <c r="A41" s="64" t="s">
        <v>310</v>
      </c>
      <c r="B41" s="167">
        <v>554502</v>
      </c>
      <c r="C41" s="167">
        <v>554502</v>
      </c>
      <c r="D41" s="167" t="s">
        <v>129</v>
      </c>
      <c r="E41" s="167">
        <v>554502</v>
      </c>
      <c r="F41" s="167" t="s">
        <v>129</v>
      </c>
      <c r="G41" s="167" t="s">
        <v>129</v>
      </c>
      <c r="H41" s="167" t="s">
        <v>129</v>
      </c>
      <c r="I41" s="167" t="s">
        <v>129</v>
      </c>
      <c r="J41" s="167">
        <v>178960</v>
      </c>
      <c r="K41" s="167">
        <v>15641</v>
      </c>
      <c r="L41" s="167">
        <v>478969</v>
      </c>
      <c r="M41" s="167">
        <v>1228072</v>
      </c>
      <c r="N41" s="167" t="s">
        <v>129</v>
      </c>
      <c r="O41" s="167" t="s">
        <v>129</v>
      </c>
      <c r="P41" s="167">
        <v>1228072</v>
      </c>
      <c r="Q41" s="167" t="s">
        <v>129</v>
      </c>
      <c r="R41" s="167" t="s">
        <v>129</v>
      </c>
      <c r="S41" s="167" t="s">
        <v>129</v>
      </c>
      <c r="T41" s="167">
        <v>10691</v>
      </c>
      <c r="U41" s="167">
        <v>20249</v>
      </c>
      <c r="V41" s="167" t="s">
        <v>129</v>
      </c>
      <c r="W41" s="167" t="s">
        <v>129</v>
      </c>
      <c r="X41" s="167" t="s">
        <v>129</v>
      </c>
      <c r="Y41" s="167">
        <v>12773</v>
      </c>
      <c r="Z41" s="167">
        <v>15000</v>
      </c>
      <c r="AA41" s="167">
        <v>1286785</v>
      </c>
      <c r="AB41" s="167" t="s">
        <v>129</v>
      </c>
      <c r="AC41" s="167" t="s">
        <v>129</v>
      </c>
      <c r="AD41" s="187">
        <v>1286785</v>
      </c>
    </row>
    <row r="42" spans="1:30" ht="18" customHeight="1" x14ac:dyDescent="0.15">
      <c r="A42" s="64" t="s">
        <v>267</v>
      </c>
      <c r="B42" s="167" t="s">
        <v>129</v>
      </c>
      <c r="C42" s="167" t="s">
        <v>129</v>
      </c>
      <c r="D42" s="167" t="s">
        <v>129</v>
      </c>
      <c r="E42" s="167" t="s">
        <v>129</v>
      </c>
      <c r="F42" s="167" t="s">
        <v>129</v>
      </c>
      <c r="G42" s="167" t="s">
        <v>129</v>
      </c>
      <c r="H42" s="167" t="s">
        <v>129</v>
      </c>
      <c r="I42" s="167">
        <v>226382</v>
      </c>
      <c r="J42" s="167" t="s">
        <v>129</v>
      </c>
      <c r="K42" s="167" t="s">
        <v>129</v>
      </c>
      <c r="L42" s="167" t="s">
        <v>129</v>
      </c>
      <c r="M42" s="167">
        <v>226382</v>
      </c>
      <c r="N42" s="167" t="s">
        <v>129</v>
      </c>
      <c r="O42" s="167">
        <v>-226382</v>
      </c>
      <c r="P42" s="167" t="s">
        <v>129</v>
      </c>
      <c r="Q42" s="167" t="s">
        <v>129</v>
      </c>
      <c r="R42" s="167" t="s">
        <v>129</v>
      </c>
      <c r="S42" s="167" t="s">
        <v>129</v>
      </c>
      <c r="T42" s="167" t="s">
        <v>129</v>
      </c>
      <c r="U42" s="167" t="s">
        <v>129</v>
      </c>
      <c r="V42" s="167" t="s">
        <v>129</v>
      </c>
      <c r="W42" s="167" t="s">
        <v>129</v>
      </c>
      <c r="X42" s="167" t="s">
        <v>129</v>
      </c>
      <c r="Y42" s="167" t="s">
        <v>129</v>
      </c>
      <c r="Z42" s="167" t="s">
        <v>129</v>
      </c>
      <c r="AA42" s="167" t="s">
        <v>129</v>
      </c>
      <c r="AB42" s="167" t="s">
        <v>129</v>
      </c>
      <c r="AC42" s="167" t="s">
        <v>129</v>
      </c>
      <c r="AD42" s="187" t="s">
        <v>129</v>
      </c>
    </row>
    <row r="43" spans="1:30" ht="18" customHeight="1" x14ac:dyDescent="0.15">
      <c r="A43" s="64" t="s">
        <v>284</v>
      </c>
      <c r="B43" s="167">
        <v>344444</v>
      </c>
      <c r="C43" s="167">
        <v>344444</v>
      </c>
      <c r="D43" s="167" t="s">
        <v>129</v>
      </c>
      <c r="E43" s="167">
        <v>344444</v>
      </c>
      <c r="F43" s="167" t="s">
        <v>129</v>
      </c>
      <c r="G43" s="167" t="s">
        <v>129</v>
      </c>
      <c r="H43" s="167" t="s">
        <v>129</v>
      </c>
      <c r="I43" s="167" t="s">
        <v>129</v>
      </c>
      <c r="J43" s="167">
        <v>3700</v>
      </c>
      <c r="K43" s="167" t="s">
        <v>129</v>
      </c>
      <c r="L43" s="167">
        <v>612682</v>
      </c>
      <c r="M43" s="167">
        <v>960826</v>
      </c>
      <c r="N43" s="167" t="s">
        <v>129</v>
      </c>
      <c r="O43" s="167">
        <v>-226382</v>
      </c>
      <c r="P43" s="167">
        <v>734444</v>
      </c>
      <c r="Q43" s="167" t="s">
        <v>129</v>
      </c>
      <c r="R43" s="167" t="s">
        <v>129</v>
      </c>
      <c r="S43" s="167" t="s">
        <v>129</v>
      </c>
      <c r="T43" s="167">
        <v>36246</v>
      </c>
      <c r="U43" s="167">
        <v>63477</v>
      </c>
      <c r="V43" s="167" t="s">
        <v>129</v>
      </c>
      <c r="W43" s="167" t="s">
        <v>129</v>
      </c>
      <c r="X43" s="167" t="s">
        <v>129</v>
      </c>
      <c r="Y43" s="167">
        <v>623</v>
      </c>
      <c r="Z43" s="167">
        <v>20000</v>
      </c>
      <c r="AA43" s="167">
        <v>854790</v>
      </c>
      <c r="AB43" s="167" t="s">
        <v>129</v>
      </c>
      <c r="AC43" s="167" t="s">
        <v>129</v>
      </c>
      <c r="AD43" s="187">
        <v>854790</v>
      </c>
    </row>
    <row r="44" spans="1:30" ht="18" customHeight="1" x14ac:dyDescent="0.15">
      <c r="A44" s="64" t="s">
        <v>311</v>
      </c>
      <c r="B44" s="167">
        <v>344444</v>
      </c>
      <c r="C44" s="167">
        <v>344444</v>
      </c>
      <c r="D44" s="167" t="s">
        <v>129</v>
      </c>
      <c r="E44" s="167">
        <v>344444</v>
      </c>
      <c r="F44" s="167" t="s">
        <v>129</v>
      </c>
      <c r="G44" s="167" t="s">
        <v>129</v>
      </c>
      <c r="H44" s="167" t="s">
        <v>129</v>
      </c>
      <c r="I44" s="167" t="s">
        <v>129</v>
      </c>
      <c r="J44" s="167">
        <v>3700</v>
      </c>
      <c r="K44" s="167" t="s">
        <v>129</v>
      </c>
      <c r="L44" s="167">
        <v>386300</v>
      </c>
      <c r="M44" s="167">
        <v>734444</v>
      </c>
      <c r="N44" s="167" t="s">
        <v>129</v>
      </c>
      <c r="O44" s="167" t="s">
        <v>129</v>
      </c>
      <c r="P44" s="167">
        <v>734444</v>
      </c>
      <c r="Q44" s="167" t="s">
        <v>129</v>
      </c>
      <c r="R44" s="167" t="s">
        <v>129</v>
      </c>
      <c r="S44" s="167" t="s">
        <v>129</v>
      </c>
      <c r="T44" s="167">
        <v>36246</v>
      </c>
      <c r="U44" s="167">
        <v>63477</v>
      </c>
      <c r="V44" s="167" t="s">
        <v>129</v>
      </c>
      <c r="W44" s="167" t="s">
        <v>129</v>
      </c>
      <c r="X44" s="167" t="s">
        <v>129</v>
      </c>
      <c r="Y44" s="167">
        <v>623</v>
      </c>
      <c r="Z44" s="167">
        <v>20000</v>
      </c>
      <c r="AA44" s="167">
        <v>854790</v>
      </c>
      <c r="AB44" s="167" t="s">
        <v>129</v>
      </c>
      <c r="AC44" s="167" t="s">
        <v>129</v>
      </c>
      <c r="AD44" s="187">
        <v>854790</v>
      </c>
    </row>
    <row r="45" spans="1:30" ht="18" customHeight="1" x14ac:dyDescent="0.15">
      <c r="A45" s="64" t="s">
        <v>264</v>
      </c>
      <c r="B45" s="167" t="s">
        <v>129</v>
      </c>
      <c r="C45" s="167" t="s">
        <v>129</v>
      </c>
      <c r="D45" s="167" t="s">
        <v>129</v>
      </c>
      <c r="E45" s="167" t="s">
        <v>129</v>
      </c>
      <c r="F45" s="167" t="s">
        <v>129</v>
      </c>
      <c r="G45" s="167" t="s">
        <v>129</v>
      </c>
      <c r="H45" s="167" t="s">
        <v>129</v>
      </c>
      <c r="I45" s="167" t="s">
        <v>129</v>
      </c>
      <c r="J45" s="167" t="s">
        <v>129</v>
      </c>
      <c r="K45" s="167" t="s">
        <v>129</v>
      </c>
      <c r="L45" s="167">
        <v>226382</v>
      </c>
      <c r="M45" s="167">
        <v>226382</v>
      </c>
      <c r="N45" s="167" t="s">
        <v>129</v>
      </c>
      <c r="O45" s="167">
        <v>-226382</v>
      </c>
      <c r="P45" s="167" t="s">
        <v>129</v>
      </c>
      <c r="Q45" s="167" t="s">
        <v>129</v>
      </c>
      <c r="R45" s="167" t="s">
        <v>129</v>
      </c>
      <c r="S45" s="167" t="s">
        <v>129</v>
      </c>
      <c r="T45" s="167" t="s">
        <v>129</v>
      </c>
      <c r="U45" s="167" t="s">
        <v>129</v>
      </c>
      <c r="V45" s="167" t="s">
        <v>129</v>
      </c>
      <c r="W45" s="167" t="s">
        <v>129</v>
      </c>
      <c r="X45" s="167" t="s">
        <v>129</v>
      </c>
      <c r="Y45" s="167" t="s">
        <v>129</v>
      </c>
      <c r="Z45" s="167" t="s">
        <v>129</v>
      </c>
      <c r="AA45" s="167" t="s">
        <v>129</v>
      </c>
      <c r="AB45" s="167" t="s">
        <v>129</v>
      </c>
      <c r="AC45" s="167" t="s">
        <v>129</v>
      </c>
      <c r="AD45" s="187" t="s">
        <v>129</v>
      </c>
    </row>
    <row r="46" spans="1:30" ht="18" customHeight="1" x14ac:dyDescent="0.15">
      <c r="A46" s="64" t="s">
        <v>286</v>
      </c>
      <c r="B46" s="167">
        <v>-210058</v>
      </c>
      <c r="C46" s="167">
        <v>-210058</v>
      </c>
      <c r="D46" s="167" t="s">
        <v>129</v>
      </c>
      <c r="E46" s="167">
        <v>-210058</v>
      </c>
      <c r="F46" s="167" t="s">
        <v>129</v>
      </c>
      <c r="G46" s="167" t="s">
        <v>129</v>
      </c>
      <c r="H46" s="167" t="s">
        <v>129</v>
      </c>
      <c r="I46" s="167">
        <v>-226382</v>
      </c>
      <c r="J46" s="167">
        <v>-175260</v>
      </c>
      <c r="K46" s="167">
        <v>-15641</v>
      </c>
      <c r="L46" s="167">
        <v>133713</v>
      </c>
      <c r="M46" s="167">
        <v>-493628</v>
      </c>
      <c r="N46" s="167" t="s">
        <v>129</v>
      </c>
      <c r="O46" s="167" t="s">
        <v>129</v>
      </c>
      <c r="P46" s="167">
        <v>-493628</v>
      </c>
      <c r="Q46" s="167" t="s">
        <v>129</v>
      </c>
      <c r="R46" s="167" t="s">
        <v>129</v>
      </c>
      <c r="S46" s="167" t="s">
        <v>129</v>
      </c>
      <c r="T46" s="167">
        <v>25555</v>
      </c>
      <c r="U46" s="167">
        <v>43228</v>
      </c>
      <c r="V46" s="167" t="s">
        <v>129</v>
      </c>
      <c r="W46" s="167" t="s">
        <v>129</v>
      </c>
      <c r="X46" s="167" t="s">
        <v>129</v>
      </c>
      <c r="Y46" s="167">
        <v>-12150</v>
      </c>
      <c r="Z46" s="167">
        <v>5000</v>
      </c>
      <c r="AA46" s="167">
        <v>-431995</v>
      </c>
      <c r="AB46" s="167" t="s">
        <v>129</v>
      </c>
      <c r="AC46" s="167" t="s">
        <v>129</v>
      </c>
      <c r="AD46" s="187">
        <v>-431995</v>
      </c>
    </row>
    <row r="47" spans="1:30" ht="18" customHeight="1" x14ac:dyDescent="0.15">
      <c r="A47" s="64" t="s">
        <v>287</v>
      </c>
      <c r="B47" s="167">
        <v>23921</v>
      </c>
      <c r="C47" s="167">
        <v>23921</v>
      </c>
      <c r="D47" s="167" t="s">
        <v>129</v>
      </c>
      <c r="E47" s="167">
        <v>23921</v>
      </c>
      <c r="F47" s="167">
        <v>-43906</v>
      </c>
      <c r="G47" s="167">
        <v>476</v>
      </c>
      <c r="H47" s="167">
        <v>-3846</v>
      </c>
      <c r="I47" s="167">
        <v>-226382</v>
      </c>
      <c r="J47" s="167">
        <v>-35013</v>
      </c>
      <c r="K47" s="167">
        <v>-52327</v>
      </c>
      <c r="L47" s="167">
        <v>78557</v>
      </c>
      <c r="M47" s="167">
        <v>-258521</v>
      </c>
      <c r="N47" s="167">
        <v>-12518</v>
      </c>
      <c r="O47" s="167" t="s">
        <v>129</v>
      </c>
      <c r="P47" s="167">
        <v>-271039</v>
      </c>
      <c r="Q47" s="167">
        <v>77</v>
      </c>
      <c r="R47" s="167" t="s">
        <v>129</v>
      </c>
      <c r="S47" s="167">
        <v>-47</v>
      </c>
      <c r="T47" s="167">
        <v>2135</v>
      </c>
      <c r="U47" s="167">
        <v>-99</v>
      </c>
      <c r="V47" s="167">
        <v>79</v>
      </c>
      <c r="W47" s="167">
        <v>38015</v>
      </c>
      <c r="X47" s="167">
        <v>-1126</v>
      </c>
      <c r="Y47" s="167">
        <v>27618</v>
      </c>
      <c r="Z47" s="167">
        <v>-845</v>
      </c>
      <c r="AA47" s="167">
        <v>-205231</v>
      </c>
      <c r="AB47" s="167" t="s">
        <v>129</v>
      </c>
      <c r="AC47" s="167" t="s">
        <v>129</v>
      </c>
      <c r="AD47" s="187">
        <v>-205231</v>
      </c>
    </row>
    <row r="48" spans="1:30" ht="18" customHeight="1" x14ac:dyDescent="0.15">
      <c r="A48" s="64" t="s">
        <v>288</v>
      </c>
      <c r="B48" s="167">
        <v>555687</v>
      </c>
      <c r="C48" s="167">
        <v>555687</v>
      </c>
      <c r="D48" s="167" t="s">
        <v>129</v>
      </c>
      <c r="E48" s="167">
        <v>555687</v>
      </c>
      <c r="F48" s="167">
        <v>164525</v>
      </c>
      <c r="G48" s="167">
        <v>4608</v>
      </c>
      <c r="H48" s="167">
        <v>124142</v>
      </c>
      <c r="I48" s="167">
        <v>226382</v>
      </c>
      <c r="J48" s="167">
        <v>314590</v>
      </c>
      <c r="K48" s="167">
        <v>624921</v>
      </c>
      <c r="L48" s="167">
        <v>154333</v>
      </c>
      <c r="M48" s="167">
        <v>2169188</v>
      </c>
      <c r="N48" s="167">
        <v>12518</v>
      </c>
      <c r="O48" s="167" t="s">
        <v>129</v>
      </c>
      <c r="P48" s="167">
        <v>2181706</v>
      </c>
      <c r="Q48" s="167">
        <v>512</v>
      </c>
      <c r="R48" s="167" t="s">
        <v>129</v>
      </c>
      <c r="S48" s="167">
        <v>71</v>
      </c>
      <c r="T48" s="167">
        <v>4391</v>
      </c>
      <c r="U48" s="167">
        <v>8656</v>
      </c>
      <c r="V48" s="167">
        <v>942</v>
      </c>
      <c r="W48" s="167">
        <v>31700</v>
      </c>
      <c r="X48" s="167">
        <v>5125</v>
      </c>
      <c r="Y48" s="167">
        <v>349117</v>
      </c>
      <c r="Z48" s="167">
        <v>15882</v>
      </c>
      <c r="AA48" s="167">
        <v>2598102</v>
      </c>
      <c r="AB48" s="167" t="s">
        <v>129</v>
      </c>
      <c r="AC48" s="167" t="s">
        <v>129</v>
      </c>
      <c r="AD48" s="187">
        <v>2598102</v>
      </c>
    </row>
    <row r="49" spans="1:30" ht="18" customHeight="1" x14ac:dyDescent="0.15">
      <c r="A49" s="64" t="s">
        <v>312</v>
      </c>
      <c r="B49" s="167" t="s">
        <v>129</v>
      </c>
      <c r="C49" s="167" t="s">
        <v>129</v>
      </c>
      <c r="D49" s="167" t="s">
        <v>129</v>
      </c>
      <c r="E49" s="167" t="s">
        <v>129</v>
      </c>
      <c r="F49" s="167" t="s">
        <v>129</v>
      </c>
      <c r="G49" s="167" t="s">
        <v>129</v>
      </c>
      <c r="H49" s="167" t="s">
        <v>129</v>
      </c>
      <c r="I49" s="167" t="s">
        <v>129</v>
      </c>
      <c r="J49" s="167" t="s">
        <v>129</v>
      </c>
      <c r="K49" s="167" t="s">
        <v>129</v>
      </c>
      <c r="L49" s="167" t="s">
        <v>129</v>
      </c>
      <c r="M49" s="167" t="s">
        <v>129</v>
      </c>
      <c r="N49" s="167" t="s">
        <v>129</v>
      </c>
      <c r="O49" s="167" t="s">
        <v>129</v>
      </c>
      <c r="P49" s="167" t="s">
        <v>129</v>
      </c>
      <c r="Q49" s="167" t="s">
        <v>129</v>
      </c>
      <c r="R49" s="167" t="s">
        <v>129</v>
      </c>
      <c r="S49" s="167">
        <v>0</v>
      </c>
      <c r="T49" s="167" t="s">
        <v>129</v>
      </c>
      <c r="U49" s="167">
        <v>769</v>
      </c>
      <c r="V49" s="167">
        <v>-1</v>
      </c>
      <c r="W49" s="167" t="s">
        <v>129</v>
      </c>
      <c r="X49" s="167" t="s">
        <v>129</v>
      </c>
      <c r="Y49" s="167" t="s">
        <v>129</v>
      </c>
      <c r="Z49" s="167" t="s">
        <v>129</v>
      </c>
      <c r="AA49" s="167">
        <v>768</v>
      </c>
      <c r="AB49" s="167" t="s">
        <v>129</v>
      </c>
      <c r="AC49" s="167" t="s">
        <v>129</v>
      </c>
      <c r="AD49" s="187">
        <v>768</v>
      </c>
    </row>
    <row r="50" spans="1:30" ht="18" customHeight="1" x14ac:dyDescent="0.15">
      <c r="A50" s="64" t="s">
        <v>289</v>
      </c>
      <c r="B50" s="167">
        <v>579608</v>
      </c>
      <c r="C50" s="167">
        <v>579608</v>
      </c>
      <c r="D50" s="167" t="s">
        <v>129</v>
      </c>
      <c r="E50" s="167">
        <v>579608</v>
      </c>
      <c r="F50" s="167">
        <v>120619</v>
      </c>
      <c r="G50" s="167">
        <v>5084</v>
      </c>
      <c r="H50" s="167">
        <v>120296</v>
      </c>
      <c r="I50" s="167" t="s">
        <v>129</v>
      </c>
      <c r="J50" s="167">
        <v>279577</v>
      </c>
      <c r="K50" s="167">
        <v>572594</v>
      </c>
      <c r="L50" s="167">
        <v>232890</v>
      </c>
      <c r="M50" s="167">
        <v>1910667</v>
      </c>
      <c r="N50" s="167" t="s">
        <v>129</v>
      </c>
      <c r="O50" s="167" t="s">
        <v>129</v>
      </c>
      <c r="P50" s="167">
        <v>1910667</v>
      </c>
      <c r="Q50" s="167">
        <v>589</v>
      </c>
      <c r="R50" s="167" t="s">
        <v>129</v>
      </c>
      <c r="S50" s="167">
        <v>25</v>
      </c>
      <c r="T50" s="167">
        <v>6526</v>
      </c>
      <c r="U50" s="167">
        <v>9326</v>
      </c>
      <c r="V50" s="167">
        <v>1020</v>
      </c>
      <c r="W50" s="167">
        <v>69715</v>
      </c>
      <c r="X50" s="167">
        <v>3998</v>
      </c>
      <c r="Y50" s="167">
        <v>376735</v>
      </c>
      <c r="Z50" s="167">
        <v>15037</v>
      </c>
      <c r="AA50" s="167">
        <v>2393639</v>
      </c>
      <c r="AB50" s="167" t="s">
        <v>129</v>
      </c>
      <c r="AC50" s="167" t="s">
        <v>129</v>
      </c>
      <c r="AD50" s="187">
        <v>2393639</v>
      </c>
    </row>
    <row r="51" spans="1:30" ht="18" customHeight="1" x14ac:dyDescent="0.15">
      <c r="A51" s="64" t="s">
        <v>290</v>
      </c>
      <c r="B51" s="167">
        <v>13531</v>
      </c>
      <c r="C51" s="167">
        <v>13531</v>
      </c>
      <c r="D51" s="167" t="s">
        <v>129</v>
      </c>
      <c r="E51" s="167">
        <v>13531</v>
      </c>
      <c r="F51" s="167" t="s">
        <v>129</v>
      </c>
      <c r="G51" s="167" t="s">
        <v>129</v>
      </c>
      <c r="H51" s="167" t="s">
        <v>129</v>
      </c>
      <c r="I51" s="167" t="s">
        <v>129</v>
      </c>
      <c r="J51" s="167" t="s">
        <v>129</v>
      </c>
      <c r="K51" s="167" t="s">
        <v>129</v>
      </c>
      <c r="L51" s="167" t="s">
        <v>129</v>
      </c>
      <c r="M51" s="167">
        <v>13531</v>
      </c>
      <c r="N51" s="167" t="s">
        <v>129</v>
      </c>
      <c r="O51" s="167" t="s">
        <v>129</v>
      </c>
      <c r="P51" s="167">
        <v>13531</v>
      </c>
      <c r="Q51" s="167" t="s">
        <v>129</v>
      </c>
      <c r="R51" s="167" t="s">
        <v>129</v>
      </c>
      <c r="S51" s="167" t="s">
        <v>129</v>
      </c>
      <c r="T51" s="167">
        <v>12</v>
      </c>
      <c r="U51" s="167" t="s">
        <v>129</v>
      </c>
      <c r="V51" s="167" t="s">
        <v>129</v>
      </c>
      <c r="W51" s="167">
        <v>13</v>
      </c>
      <c r="X51" s="167" t="s">
        <v>129</v>
      </c>
      <c r="Y51" s="167" t="s">
        <v>129</v>
      </c>
      <c r="Z51" s="167" t="s">
        <v>129</v>
      </c>
      <c r="AA51" s="167">
        <v>13556</v>
      </c>
      <c r="AB51" s="167" t="s">
        <v>129</v>
      </c>
      <c r="AC51" s="167" t="s">
        <v>129</v>
      </c>
      <c r="AD51" s="187">
        <v>13556</v>
      </c>
    </row>
    <row r="52" spans="1:30" ht="18" customHeight="1" x14ac:dyDescent="0.15">
      <c r="A52" s="64" t="s">
        <v>291</v>
      </c>
      <c r="B52" s="167">
        <v>-1415</v>
      </c>
      <c r="C52" s="167">
        <v>-1415</v>
      </c>
      <c r="D52" s="167" t="s">
        <v>129</v>
      </c>
      <c r="E52" s="167">
        <v>-1415</v>
      </c>
      <c r="F52" s="167" t="s">
        <v>129</v>
      </c>
      <c r="G52" s="167" t="s">
        <v>129</v>
      </c>
      <c r="H52" s="167" t="s">
        <v>129</v>
      </c>
      <c r="I52" s="167" t="s">
        <v>129</v>
      </c>
      <c r="J52" s="167" t="s">
        <v>129</v>
      </c>
      <c r="K52" s="167" t="s">
        <v>129</v>
      </c>
      <c r="L52" s="167" t="s">
        <v>129</v>
      </c>
      <c r="M52" s="167">
        <v>-1415</v>
      </c>
      <c r="N52" s="167" t="s">
        <v>129</v>
      </c>
      <c r="O52" s="167" t="s">
        <v>129</v>
      </c>
      <c r="P52" s="167">
        <v>-1415</v>
      </c>
      <c r="Q52" s="167" t="s">
        <v>129</v>
      </c>
      <c r="R52" s="167" t="s">
        <v>129</v>
      </c>
      <c r="S52" s="167" t="s">
        <v>129</v>
      </c>
      <c r="T52" s="167">
        <v>188</v>
      </c>
      <c r="U52" s="167" t="s">
        <v>129</v>
      </c>
      <c r="V52" s="167" t="s">
        <v>129</v>
      </c>
      <c r="W52" s="167">
        <v>0</v>
      </c>
      <c r="X52" s="167" t="s">
        <v>129</v>
      </c>
      <c r="Y52" s="167" t="s">
        <v>129</v>
      </c>
      <c r="Z52" s="167" t="s">
        <v>129</v>
      </c>
      <c r="AA52" s="167">
        <v>-1227</v>
      </c>
      <c r="AB52" s="167" t="s">
        <v>129</v>
      </c>
      <c r="AC52" s="167" t="s">
        <v>129</v>
      </c>
      <c r="AD52" s="187">
        <v>-1227</v>
      </c>
    </row>
    <row r="53" spans="1:30" ht="18" customHeight="1" x14ac:dyDescent="0.15">
      <c r="A53" s="64" t="s">
        <v>292</v>
      </c>
      <c r="B53" s="167">
        <v>12116</v>
      </c>
      <c r="C53" s="167">
        <v>12116</v>
      </c>
      <c r="D53" s="167" t="s">
        <v>129</v>
      </c>
      <c r="E53" s="167">
        <v>12116</v>
      </c>
      <c r="F53" s="167" t="s">
        <v>129</v>
      </c>
      <c r="G53" s="167" t="s">
        <v>129</v>
      </c>
      <c r="H53" s="167" t="s">
        <v>129</v>
      </c>
      <c r="I53" s="167" t="s">
        <v>129</v>
      </c>
      <c r="J53" s="167" t="s">
        <v>129</v>
      </c>
      <c r="K53" s="167" t="s">
        <v>129</v>
      </c>
      <c r="L53" s="167" t="s">
        <v>129</v>
      </c>
      <c r="M53" s="167">
        <v>12116</v>
      </c>
      <c r="N53" s="167" t="s">
        <v>129</v>
      </c>
      <c r="O53" s="167" t="s">
        <v>129</v>
      </c>
      <c r="P53" s="167">
        <v>12116</v>
      </c>
      <c r="Q53" s="167" t="s">
        <v>129</v>
      </c>
      <c r="R53" s="167" t="s">
        <v>129</v>
      </c>
      <c r="S53" s="167" t="s">
        <v>129</v>
      </c>
      <c r="T53" s="167">
        <v>200</v>
      </c>
      <c r="U53" s="167" t="s">
        <v>129</v>
      </c>
      <c r="V53" s="167" t="s">
        <v>129</v>
      </c>
      <c r="W53" s="167">
        <v>13</v>
      </c>
      <c r="X53" s="167" t="s">
        <v>129</v>
      </c>
      <c r="Y53" s="167" t="s">
        <v>129</v>
      </c>
      <c r="Z53" s="167" t="s">
        <v>129</v>
      </c>
      <c r="AA53" s="167">
        <v>12329</v>
      </c>
      <c r="AB53" s="167" t="s">
        <v>129</v>
      </c>
      <c r="AC53" s="167" t="s">
        <v>129</v>
      </c>
      <c r="AD53" s="187">
        <v>12329</v>
      </c>
    </row>
    <row r="54" spans="1:30" ht="18" customHeight="1" thickBot="1" x14ac:dyDescent="0.2">
      <c r="A54" s="65" t="s">
        <v>293</v>
      </c>
      <c r="B54" s="188">
        <v>591724</v>
      </c>
      <c r="C54" s="188">
        <v>591724</v>
      </c>
      <c r="D54" s="188" t="s">
        <v>129</v>
      </c>
      <c r="E54" s="188">
        <v>591724</v>
      </c>
      <c r="F54" s="188">
        <v>120619</v>
      </c>
      <c r="G54" s="188">
        <v>5084</v>
      </c>
      <c r="H54" s="188">
        <v>120296</v>
      </c>
      <c r="I54" s="188" t="s">
        <v>129</v>
      </c>
      <c r="J54" s="188">
        <v>279577</v>
      </c>
      <c r="K54" s="188">
        <v>572594</v>
      </c>
      <c r="L54" s="188">
        <v>232890</v>
      </c>
      <c r="M54" s="188">
        <v>1922783</v>
      </c>
      <c r="N54" s="188" t="s">
        <v>129</v>
      </c>
      <c r="O54" s="188" t="s">
        <v>129</v>
      </c>
      <c r="P54" s="188">
        <v>1922783</v>
      </c>
      <c r="Q54" s="188">
        <v>589</v>
      </c>
      <c r="R54" s="188" t="s">
        <v>129</v>
      </c>
      <c r="S54" s="188">
        <v>25</v>
      </c>
      <c r="T54" s="188">
        <v>6726</v>
      </c>
      <c r="U54" s="188">
        <v>9326</v>
      </c>
      <c r="V54" s="188">
        <v>1020</v>
      </c>
      <c r="W54" s="188">
        <v>69729</v>
      </c>
      <c r="X54" s="188">
        <v>3998</v>
      </c>
      <c r="Y54" s="188">
        <v>376735</v>
      </c>
      <c r="Z54" s="188">
        <v>15037</v>
      </c>
      <c r="AA54" s="188">
        <v>2405968</v>
      </c>
      <c r="AB54" s="188" t="s">
        <v>129</v>
      </c>
      <c r="AC54" s="188" t="s">
        <v>129</v>
      </c>
      <c r="AD54" s="189">
        <v>2405968</v>
      </c>
    </row>
  </sheetData>
  <phoneticPr fontId="2"/>
  <pageMargins left="0.78740157480314965" right="0.39370078740157483" top="0.59055118110236227" bottom="0.39370078740157483" header="0.19685039370078741" footer="0.19685039370078741"/>
  <pageSetup paperSize="9" scale="41" orientation="landscape"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AAA9-88EA-4457-8CB3-EFB32A53B5A4}">
  <sheetPr>
    <pageSetUpPr fitToPage="1"/>
  </sheetPr>
  <dimension ref="A1:G62"/>
  <sheetViews>
    <sheetView topLeftCell="A39" workbookViewId="0">
      <selection activeCell="D55" sqref="D55:E58"/>
    </sheetView>
  </sheetViews>
  <sheetFormatPr defaultColWidth="8.875" defaultRowHeight="11.25" x14ac:dyDescent="0.15"/>
  <cols>
    <col min="1" max="1" width="42.875" style="136" customWidth="1"/>
    <col min="2" max="3" width="8.875" style="136" hidden="1" customWidth="1"/>
    <col min="4" max="4" width="10.875" style="136" customWidth="1"/>
    <col min="5" max="5" width="15.875" style="136" customWidth="1"/>
    <col min="6" max="7" width="30.875" style="136" customWidth="1"/>
    <col min="8" max="16384" width="8.875" style="136"/>
  </cols>
  <sheetData>
    <row r="1" spans="1:7" ht="17.100000000000001" customHeight="1" x14ac:dyDescent="0.15">
      <c r="E1" s="131" t="s">
        <v>664</v>
      </c>
    </row>
    <row r="2" spans="1:7" ht="21" x14ac:dyDescent="0.15">
      <c r="A2" s="222" t="s">
        <v>697</v>
      </c>
      <c r="B2" s="223"/>
      <c r="C2" s="223"/>
      <c r="D2" s="223"/>
      <c r="E2" s="223"/>
    </row>
    <row r="3" spans="1:7" ht="13.5" x14ac:dyDescent="0.15">
      <c r="A3" s="233" t="s">
        <v>814</v>
      </c>
      <c r="B3" s="234"/>
      <c r="C3" s="234"/>
      <c r="D3" s="234"/>
      <c r="E3" s="234"/>
    </row>
    <row r="4" spans="1:7" ht="13.5" x14ac:dyDescent="0.15">
      <c r="A4" s="233" t="s">
        <v>815</v>
      </c>
      <c r="B4" s="234"/>
      <c r="C4" s="234"/>
      <c r="D4" s="234"/>
      <c r="E4" s="234"/>
    </row>
    <row r="5" spans="1:7" ht="17.100000000000001" customHeight="1" x14ac:dyDescent="0.15">
      <c r="A5" s="130"/>
      <c r="E5" s="129" t="s">
        <v>657</v>
      </c>
    </row>
    <row r="6" spans="1:7" ht="27" customHeight="1" x14ac:dyDescent="0.15">
      <c r="A6" s="235" t="s">
        <v>137</v>
      </c>
      <c r="B6" s="235"/>
      <c r="C6" s="235"/>
      <c r="D6" s="235" t="s">
        <v>113</v>
      </c>
      <c r="E6" s="235"/>
    </row>
    <row r="7" spans="1:7" ht="17.100000000000001" customHeight="1" x14ac:dyDescent="0.15">
      <c r="A7" s="229" t="s">
        <v>249</v>
      </c>
      <c r="B7" s="229"/>
      <c r="C7" s="229"/>
      <c r="D7" s="226"/>
      <c r="E7" s="226"/>
    </row>
    <row r="8" spans="1:7" ht="17.100000000000001" customHeight="1" x14ac:dyDescent="0.15">
      <c r="A8" s="229" t="s">
        <v>250</v>
      </c>
      <c r="B8" s="229"/>
      <c r="C8" s="229"/>
      <c r="D8" s="240">
        <v>6505611</v>
      </c>
      <c r="E8" s="239"/>
    </row>
    <row r="9" spans="1:7" ht="17.100000000000001" customHeight="1" x14ac:dyDescent="0.15">
      <c r="A9" s="229" t="s">
        <v>251</v>
      </c>
      <c r="B9" s="229"/>
      <c r="C9" s="229"/>
      <c r="D9" s="238">
        <v>2474869</v>
      </c>
      <c r="E9" s="239"/>
    </row>
    <row r="10" spans="1:7" ht="17.100000000000001" customHeight="1" x14ac:dyDescent="0.15">
      <c r="A10" s="229" t="s">
        <v>252</v>
      </c>
      <c r="B10" s="229"/>
      <c r="C10" s="229"/>
      <c r="D10" s="240">
        <v>990815</v>
      </c>
      <c r="E10" s="239"/>
      <c r="G10" s="147"/>
    </row>
    <row r="11" spans="1:7" ht="17.100000000000001" customHeight="1" x14ac:dyDescent="0.15">
      <c r="A11" s="229" t="s">
        <v>253</v>
      </c>
      <c r="B11" s="229"/>
      <c r="C11" s="229"/>
      <c r="D11" s="240">
        <v>1414188</v>
      </c>
      <c r="E11" s="239"/>
      <c r="G11" s="147"/>
    </row>
    <row r="12" spans="1:7" ht="17.100000000000001" customHeight="1" x14ac:dyDescent="0.15">
      <c r="A12" s="229" t="s">
        <v>254</v>
      </c>
      <c r="B12" s="229"/>
      <c r="C12" s="229"/>
      <c r="D12" s="240">
        <v>12869</v>
      </c>
      <c r="E12" s="239"/>
    </row>
    <row r="13" spans="1:7" ht="17.100000000000001" customHeight="1" x14ac:dyDescent="0.15">
      <c r="A13" s="229" t="s">
        <v>255</v>
      </c>
      <c r="B13" s="229"/>
      <c r="C13" s="229"/>
      <c r="D13" s="240">
        <v>56996</v>
      </c>
      <c r="E13" s="239"/>
    </row>
    <row r="14" spans="1:7" ht="17.100000000000001" customHeight="1" x14ac:dyDescent="0.15">
      <c r="A14" s="229" t="s">
        <v>256</v>
      </c>
      <c r="B14" s="229"/>
      <c r="C14" s="229"/>
      <c r="D14" s="240">
        <v>4030742</v>
      </c>
      <c r="E14" s="239"/>
    </row>
    <row r="15" spans="1:7" ht="17.100000000000001" customHeight="1" x14ac:dyDescent="0.15">
      <c r="A15" s="229" t="s">
        <v>257</v>
      </c>
      <c r="B15" s="229"/>
      <c r="C15" s="229"/>
      <c r="D15" s="240">
        <v>1542160</v>
      </c>
      <c r="E15" s="239"/>
    </row>
    <row r="16" spans="1:7" ht="17.100000000000001" customHeight="1" x14ac:dyDescent="0.15">
      <c r="A16" s="229" t="s">
        <v>258</v>
      </c>
      <c r="B16" s="229"/>
      <c r="C16" s="229"/>
      <c r="D16" s="240">
        <v>1235309</v>
      </c>
      <c r="E16" s="239"/>
    </row>
    <row r="17" spans="1:7" ht="17.100000000000001" customHeight="1" x14ac:dyDescent="0.15">
      <c r="A17" s="229" t="s">
        <v>259</v>
      </c>
      <c r="B17" s="229"/>
      <c r="C17" s="229"/>
      <c r="D17" s="240">
        <v>1252368</v>
      </c>
      <c r="E17" s="239"/>
    </row>
    <row r="18" spans="1:7" ht="17.100000000000001" customHeight="1" x14ac:dyDescent="0.15">
      <c r="A18" s="229" t="s">
        <v>255</v>
      </c>
      <c r="B18" s="229"/>
      <c r="C18" s="229"/>
      <c r="D18" s="240">
        <v>905</v>
      </c>
      <c r="E18" s="239"/>
    </row>
    <row r="19" spans="1:7" ht="17.100000000000001" customHeight="1" x14ac:dyDescent="0.15">
      <c r="A19" s="229" t="s">
        <v>260</v>
      </c>
      <c r="B19" s="229"/>
      <c r="C19" s="229"/>
      <c r="D19" s="238">
        <v>7084844</v>
      </c>
      <c r="E19" s="239"/>
    </row>
    <row r="20" spans="1:7" ht="17.100000000000001" customHeight="1" x14ac:dyDescent="0.15">
      <c r="A20" s="229" t="s">
        <v>261</v>
      </c>
      <c r="B20" s="229"/>
      <c r="C20" s="229"/>
      <c r="D20" s="240">
        <v>5147474</v>
      </c>
      <c r="E20" s="239"/>
      <c r="G20" s="147"/>
    </row>
    <row r="21" spans="1:7" ht="17.100000000000001" customHeight="1" x14ac:dyDescent="0.15">
      <c r="A21" s="229" t="s">
        <v>262</v>
      </c>
      <c r="B21" s="229"/>
      <c r="C21" s="229"/>
      <c r="D21" s="240">
        <v>1729821</v>
      </c>
      <c r="E21" s="239"/>
      <c r="G21" s="147"/>
    </row>
    <row r="22" spans="1:7" ht="17.100000000000001" customHeight="1" x14ac:dyDescent="0.15">
      <c r="A22" s="229" t="s">
        <v>263</v>
      </c>
      <c r="B22" s="229"/>
      <c r="C22" s="229"/>
      <c r="D22" s="240">
        <v>105170</v>
      </c>
      <c r="E22" s="239"/>
      <c r="G22" s="147"/>
    </row>
    <row r="23" spans="1:7" ht="17.100000000000001" customHeight="1" x14ac:dyDescent="0.15">
      <c r="A23" s="229" t="s">
        <v>264</v>
      </c>
      <c r="B23" s="229"/>
      <c r="C23" s="229"/>
      <c r="D23" s="240">
        <v>102378</v>
      </c>
      <c r="E23" s="239"/>
      <c r="G23" s="147"/>
    </row>
    <row r="24" spans="1:7" ht="17.100000000000001" customHeight="1" x14ac:dyDescent="0.15">
      <c r="A24" s="229" t="s">
        <v>265</v>
      </c>
      <c r="B24" s="229"/>
      <c r="C24" s="229"/>
      <c r="D24" s="240" t="s">
        <v>129</v>
      </c>
      <c r="E24" s="239"/>
    </row>
    <row r="25" spans="1:7" ht="17.100000000000001" customHeight="1" x14ac:dyDescent="0.15">
      <c r="A25" s="229" t="s">
        <v>266</v>
      </c>
      <c r="B25" s="229"/>
      <c r="C25" s="229"/>
      <c r="D25" s="240" t="s">
        <v>129</v>
      </c>
      <c r="E25" s="239"/>
    </row>
    <row r="26" spans="1:7" ht="17.100000000000001" customHeight="1" x14ac:dyDescent="0.15">
      <c r="A26" s="229" t="s">
        <v>267</v>
      </c>
      <c r="B26" s="229"/>
      <c r="C26" s="229"/>
      <c r="D26" s="240" t="s">
        <v>129</v>
      </c>
      <c r="E26" s="239"/>
    </row>
    <row r="27" spans="1:7" ht="17.100000000000001" customHeight="1" x14ac:dyDescent="0.15">
      <c r="A27" s="229" t="s">
        <v>268</v>
      </c>
      <c r="B27" s="229"/>
      <c r="C27" s="229"/>
      <c r="D27" s="240" t="s">
        <v>129</v>
      </c>
      <c r="E27" s="239"/>
    </row>
    <row r="28" spans="1:7" ht="17.100000000000001" customHeight="1" x14ac:dyDescent="0.15">
      <c r="A28" s="230" t="s">
        <v>269</v>
      </c>
      <c r="B28" s="230"/>
      <c r="C28" s="230"/>
      <c r="D28" s="236">
        <v>579233</v>
      </c>
      <c r="E28" s="237"/>
    </row>
    <row r="29" spans="1:7" ht="17.100000000000001" customHeight="1" x14ac:dyDescent="0.15">
      <c r="A29" s="229" t="s">
        <v>270</v>
      </c>
      <c r="B29" s="229"/>
      <c r="C29" s="229"/>
      <c r="D29" s="239"/>
      <c r="E29" s="239"/>
    </row>
    <row r="30" spans="1:7" ht="17.100000000000001" customHeight="1" x14ac:dyDescent="0.15">
      <c r="A30" s="229" t="s">
        <v>271</v>
      </c>
      <c r="B30" s="229"/>
      <c r="C30" s="229"/>
      <c r="D30" s="240">
        <v>1840052</v>
      </c>
      <c r="E30" s="239"/>
    </row>
    <row r="31" spans="1:7" ht="17.100000000000001" customHeight="1" x14ac:dyDescent="0.15">
      <c r="A31" s="229" t="s">
        <v>272</v>
      </c>
      <c r="B31" s="229"/>
      <c r="C31" s="229"/>
      <c r="D31" s="240">
        <v>524373</v>
      </c>
      <c r="E31" s="239"/>
    </row>
    <row r="32" spans="1:7" ht="17.100000000000001" customHeight="1" x14ac:dyDescent="0.15">
      <c r="A32" s="229" t="s">
        <v>273</v>
      </c>
      <c r="B32" s="229"/>
      <c r="C32" s="229"/>
      <c r="D32" s="240">
        <v>1312049</v>
      </c>
      <c r="E32" s="239"/>
    </row>
    <row r="33" spans="1:5" ht="17.100000000000001" customHeight="1" x14ac:dyDescent="0.15">
      <c r="A33" s="229" t="s">
        <v>274</v>
      </c>
      <c r="B33" s="229"/>
      <c r="C33" s="229"/>
      <c r="D33" s="240" t="s">
        <v>129</v>
      </c>
      <c r="E33" s="239"/>
    </row>
    <row r="34" spans="1:5" ht="17.100000000000001" customHeight="1" x14ac:dyDescent="0.15">
      <c r="A34" s="229" t="s">
        <v>275</v>
      </c>
      <c r="B34" s="229"/>
      <c r="C34" s="229"/>
      <c r="D34" s="240">
        <v>3630</v>
      </c>
      <c r="E34" s="239"/>
    </row>
    <row r="35" spans="1:5" ht="17.100000000000001" customHeight="1" x14ac:dyDescent="0.15">
      <c r="A35" s="229" t="s">
        <v>267</v>
      </c>
      <c r="B35" s="229"/>
      <c r="C35" s="229"/>
      <c r="D35" s="240" t="s">
        <v>129</v>
      </c>
      <c r="E35" s="239"/>
    </row>
    <row r="36" spans="1:5" ht="17.100000000000001" customHeight="1" x14ac:dyDescent="0.15">
      <c r="A36" s="229" t="s">
        <v>276</v>
      </c>
      <c r="B36" s="229"/>
      <c r="C36" s="229"/>
      <c r="D36" s="238">
        <v>1494798</v>
      </c>
      <c r="E36" s="239"/>
    </row>
    <row r="37" spans="1:5" ht="17.100000000000001" customHeight="1" x14ac:dyDescent="0.15">
      <c r="A37" s="229" t="s">
        <v>262</v>
      </c>
      <c r="B37" s="229"/>
      <c r="C37" s="229"/>
      <c r="D37" s="240">
        <v>86718</v>
      </c>
      <c r="E37" s="239"/>
    </row>
    <row r="38" spans="1:5" ht="17.100000000000001" customHeight="1" x14ac:dyDescent="0.15">
      <c r="A38" s="229" t="s">
        <v>277</v>
      </c>
      <c r="B38" s="229"/>
      <c r="C38" s="229"/>
      <c r="D38" s="240">
        <v>1399105</v>
      </c>
      <c r="E38" s="239"/>
    </row>
    <row r="39" spans="1:5" ht="17.100000000000001" customHeight="1" x14ac:dyDescent="0.15">
      <c r="A39" s="229" t="s">
        <v>278</v>
      </c>
      <c r="B39" s="229"/>
      <c r="C39" s="229"/>
      <c r="D39" s="240">
        <v>7677</v>
      </c>
      <c r="E39" s="239"/>
    </row>
    <row r="40" spans="1:5" ht="17.100000000000001" customHeight="1" x14ac:dyDescent="0.15">
      <c r="A40" s="229" t="s">
        <v>279</v>
      </c>
      <c r="B40" s="229"/>
      <c r="C40" s="229"/>
      <c r="D40" s="240">
        <v>1299</v>
      </c>
      <c r="E40" s="239"/>
    </row>
    <row r="41" spans="1:5" ht="17.100000000000001" customHeight="1" x14ac:dyDescent="0.15">
      <c r="A41" s="229" t="s">
        <v>264</v>
      </c>
      <c r="B41" s="229"/>
      <c r="C41" s="229"/>
      <c r="D41" s="240" t="s">
        <v>129</v>
      </c>
      <c r="E41" s="239"/>
    </row>
    <row r="42" spans="1:5" ht="17.100000000000001" customHeight="1" x14ac:dyDescent="0.15">
      <c r="A42" s="230" t="s">
        <v>280</v>
      </c>
      <c r="B42" s="230"/>
      <c r="C42" s="230"/>
      <c r="D42" s="245">
        <v>-345253</v>
      </c>
      <c r="E42" s="237"/>
    </row>
    <row r="43" spans="1:5" ht="17.100000000000001" customHeight="1" x14ac:dyDescent="0.15">
      <c r="A43" s="229" t="s">
        <v>281</v>
      </c>
      <c r="B43" s="229"/>
      <c r="C43" s="229"/>
      <c r="D43" s="243"/>
      <c r="E43" s="244"/>
    </row>
    <row r="44" spans="1:5" ht="17.100000000000001" customHeight="1" x14ac:dyDescent="0.15">
      <c r="A44" s="229" t="s">
        <v>282</v>
      </c>
      <c r="B44" s="229"/>
      <c r="C44" s="229"/>
      <c r="D44" s="240">
        <v>554502</v>
      </c>
      <c r="E44" s="239"/>
    </row>
    <row r="45" spans="1:5" ht="17.100000000000001" customHeight="1" x14ac:dyDescent="0.15">
      <c r="A45" s="229" t="s">
        <v>283</v>
      </c>
      <c r="B45" s="229"/>
      <c r="C45" s="229"/>
      <c r="D45" s="240">
        <v>554502</v>
      </c>
      <c r="E45" s="239"/>
    </row>
    <row r="46" spans="1:5" ht="17.100000000000001" customHeight="1" x14ac:dyDescent="0.15">
      <c r="A46" s="229" t="s">
        <v>267</v>
      </c>
      <c r="B46" s="229"/>
      <c r="C46" s="229"/>
      <c r="D46" s="240" t="s">
        <v>129</v>
      </c>
      <c r="E46" s="239"/>
    </row>
    <row r="47" spans="1:5" ht="17.100000000000001" customHeight="1" x14ac:dyDescent="0.15">
      <c r="A47" s="229" t="s">
        <v>284</v>
      </c>
      <c r="B47" s="229"/>
      <c r="C47" s="229"/>
      <c r="D47" s="240">
        <v>344444</v>
      </c>
      <c r="E47" s="239"/>
    </row>
    <row r="48" spans="1:5" ht="17.100000000000001" customHeight="1" x14ac:dyDescent="0.15">
      <c r="A48" s="229" t="s">
        <v>285</v>
      </c>
      <c r="B48" s="229"/>
      <c r="C48" s="229"/>
      <c r="D48" s="240">
        <v>344444</v>
      </c>
      <c r="E48" s="239"/>
    </row>
    <row r="49" spans="1:5" ht="17.100000000000001" customHeight="1" x14ac:dyDescent="0.15">
      <c r="A49" s="229" t="s">
        <v>264</v>
      </c>
      <c r="B49" s="229"/>
      <c r="C49" s="229"/>
      <c r="D49" s="241" t="s">
        <v>129</v>
      </c>
      <c r="E49" s="242"/>
    </row>
    <row r="50" spans="1:5" ht="17.100000000000001" customHeight="1" x14ac:dyDescent="0.15">
      <c r="A50" s="230" t="s">
        <v>286</v>
      </c>
      <c r="B50" s="230"/>
      <c r="C50" s="230"/>
      <c r="D50" s="236">
        <v>-210058</v>
      </c>
      <c r="E50" s="237"/>
    </row>
    <row r="51" spans="1:5" ht="17.100000000000001" customHeight="1" x14ac:dyDescent="0.15">
      <c r="A51" s="230" t="s">
        <v>287</v>
      </c>
      <c r="B51" s="230"/>
      <c r="C51" s="230"/>
      <c r="D51" s="245">
        <v>23921</v>
      </c>
      <c r="E51" s="237"/>
    </row>
    <row r="52" spans="1:5" ht="17.100000000000001" customHeight="1" x14ac:dyDescent="0.15">
      <c r="A52" s="230" t="s">
        <v>288</v>
      </c>
      <c r="B52" s="230"/>
      <c r="C52" s="230"/>
      <c r="D52" s="236">
        <v>555687</v>
      </c>
      <c r="E52" s="237"/>
    </row>
    <row r="53" spans="1:5" ht="17.100000000000001" customHeight="1" x14ac:dyDescent="0.15">
      <c r="A53" s="230" t="s">
        <v>289</v>
      </c>
      <c r="B53" s="230"/>
      <c r="C53" s="230"/>
      <c r="D53" s="236">
        <v>579608</v>
      </c>
      <c r="E53" s="237"/>
    </row>
    <row r="55" spans="1:5" ht="17.100000000000001" customHeight="1" x14ac:dyDescent="0.15">
      <c r="A55" s="230" t="s">
        <v>290</v>
      </c>
      <c r="B55" s="230"/>
      <c r="C55" s="230"/>
      <c r="D55" s="236">
        <v>13531</v>
      </c>
      <c r="E55" s="237"/>
    </row>
    <row r="56" spans="1:5" ht="17.100000000000001" customHeight="1" x14ac:dyDescent="0.15">
      <c r="A56" s="230" t="s">
        <v>291</v>
      </c>
      <c r="B56" s="230"/>
      <c r="C56" s="230"/>
      <c r="D56" s="236">
        <v>-1415</v>
      </c>
      <c r="E56" s="237"/>
    </row>
    <row r="57" spans="1:5" ht="17.100000000000001" customHeight="1" x14ac:dyDescent="0.15">
      <c r="A57" s="230" t="s">
        <v>292</v>
      </c>
      <c r="B57" s="230"/>
      <c r="C57" s="230"/>
      <c r="D57" s="236">
        <v>12116</v>
      </c>
      <c r="E57" s="237"/>
    </row>
    <row r="58" spans="1:5" ht="17.100000000000001" customHeight="1" x14ac:dyDescent="0.15">
      <c r="A58" s="230" t="s">
        <v>293</v>
      </c>
      <c r="B58" s="230"/>
      <c r="C58" s="230"/>
      <c r="D58" s="236">
        <v>591724</v>
      </c>
      <c r="E58" s="237"/>
    </row>
    <row r="59" spans="1:5" ht="17.100000000000001" customHeight="1" x14ac:dyDescent="0.15">
      <c r="A59" s="128"/>
      <c r="B59" s="128"/>
      <c r="C59" s="128"/>
      <c r="D59" s="128"/>
      <c r="E59" s="128"/>
    </row>
    <row r="60" spans="1:5" x14ac:dyDescent="0.15">
      <c r="A60" s="38" t="s">
        <v>660</v>
      </c>
    </row>
    <row r="61" spans="1:5" x14ac:dyDescent="0.15">
      <c r="A61" s="38" t="s">
        <v>659</v>
      </c>
    </row>
    <row r="62" spans="1:5" x14ac:dyDescent="0.15">
      <c r="A62" s="38"/>
    </row>
  </sheetData>
  <mergeCells count="107">
    <mergeCell ref="D7:E7"/>
    <mergeCell ref="A13:C13"/>
    <mergeCell ref="A2:E2"/>
    <mergeCell ref="A3:E3"/>
    <mergeCell ref="A4:E4"/>
    <mergeCell ref="A6:C6"/>
    <mergeCell ref="D6:E6"/>
    <mergeCell ref="A7:C7"/>
    <mergeCell ref="A8:C8"/>
    <mergeCell ref="A9:C9"/>
    <mergeCell ref="A10:C10"/>
    <mergeCell ref="A11:C11"/>
    <mergeCell ref="A12:C12"/>
    <mergeCell ref="A15:C15"/>
    <mergeCell ref="A16:C16"/>
    <mergeCell ref="A17:C17"/>
    <mergeCell ref="A18:C18"/>
    <mergeCell ref="D14:E14"/>
    <mergeCell ref="D15:E15"/>
    <mergeCell ref="D16:E16"/>
    <mergeCell ref="D17:E17"/>
    <mergeCell ref="D18:E18"/>
    <mergeCell ref="A14:C14"/>
    <mergeCell ref="A19:C19"/>
    <mergeCell ref="A20:C20"/>
    <mergeCell ref="A21:C21"/>
    <mergeCell ref="A22:C22"/>
    <mergeCell ref="A23:C23"/>
    <mergeCell ref="D19:E19"/>
    <mergeCell ref="D20:E20"/>
    <mergeCell ref="D21:E21"/>
    <mergeCell ref="D22:E22"/>
    <mergeCell ref="D23:E23"/>
    <mergeCell ref="A24:C24"/>
    <mergeCell ref="A25:C25"/>
    <mergeCell ref="A26:C26"/>
    <mergeCell ref="A27:C27"/>
    <mergeCell ref="A28:C28"/>
    <mergeCell ref="D24:E24"/>
    <mergeCell ref="D25:E25"/>
    <mergeCell ref="D26:E26"/>
    <mergeCell ref="D27:E27"/>
    <mergeCell ref="D28:E28"/>
    <mergeCell ref="A29:C29"/>
    <mergeCell ref="A30:C30"/>
    <mergeCell ref="A31:C31"/>
    <mergeCell ref="A32:C32"/>
    <mergeCell ref="A33:C33"/>
    <mergeCell ref="D29:E29"/>
    <mergeCell ref="D30:E30"/>
    <mergeCell ref="D31:E31"/>
    <mergeCell ref="D32:E32"/>
    <mergeCell ref="D33:E33"/>
    <mergeCell ref="A34:C34"/>
    <mergeCell ref="A35:C35"/>
    <mergeCell ref="A36:C36"/>
    <mergeCell ref="A37:C37"/>
    <mergeCell ref="A38:C38"/>
    <mergeCell ref="D34:E34"/>
    <mergeCell ref="D35:E35"/>
    <mergeCell ref="D36:E36"/>
    <mergeCell ref="D37:E37"/>
    <mergeCell ref="D38:E38"/>
    <mergeCell ref="A39:C39"/>
    <mergeCell ref="A40:C40"/>
    <mergeCell ref="A41:C41"/>
    <mergeCell ref="A42:C42"/>
    <mergeCell ref="A43:C43"/>
    <mergeCell ref="D39:E39"/>
    <mergeCell ref="D40:E40"/>
    <mergeCell ref="D41:E41"/>
    <mergeCell ref="D42:E42"/>
    <mergeCell ref="A44:C44"/>
    <mergeCell ref="A45:C45"/>
    <mergeCell ref="A46:C46"/>
    <mergeCell ref="A47:C47"/>
    <mergeCell ref="A48:C48"/>
    <mergeCell ref="D44:E44"/>
    <mergeCell ref="D45:E45"/>
    <mergeCell ref="D46:E46"/>
    <mergeCell ref="D47:E47"/>
    <mergeCell ref="D48:E48"/>
    <mergeCell ref="A58:C58"/>
    <mergeCell ref="A49:C49"/>
    <mergeCell ref="A50:C50"/>
    <mergeCell ref="A51:C51"/>
    <mergeCell ref="A52:C52"/>
    <mergeCell ref="A55:C55"/>
    <mergeCell ref="A56:C56"/>
    <mergeCell ref="A57:C57"/>
    <mergeCell ref="A53:C53"/>
    <mergeCell ref="D56:E56"/>
    <mergeCell ref="D57:E57"/>
    <mergeCell ref="D58:E58"/>
    <mergeCell ref="D9:E9"/>
    <mergeCell ref="D10:E10"/>
    <mergeCell ref="D11:E11"/>
    <mergeCell ref="D12:E12"/>
    <mergeCell ref="D13:E13"/>
    <mergeCell ref="D8:E8"/>
    <mergeCell ref="D49:E49"/>
    <mergeCell ref="D43:E43"/>
    <mergeCell ref="D50:E50"/>
    <mergeCell ref="D51:E51"/>
    <mergeCell ref="D52:E52"/>
    <mergeCell ref="D53:E53"/>
    <mergeCell ref="D55:E55"/>
  </mergeCells>
  <phoneticPr fontId="2"/>
  <printOptions horizontalCentered="1"/>
  <pageMargins left="0.3888888888888889" right="0.3888888888888889" top="0.3888888888888889" bottom="0.3888888888888889" header="0.19444444444444445" footer="0.19444444444444445"/>
  <pageSetup paperSize="9" scale="8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175A-6133-4A2C-8AE7-37D842F29F03}">
  <sheetPr>
    <pageSetUpPr fitToPage="1"/>
  </sheetPr>
  <dimension ref="A1:E88"/>
  <sheetViews>
    <sheetView topLeftCell="A41" workbookViewId="0">
      <selection activeCell="C62" sqref="C62"/>
    </sheetView>
  </sheetViews>
  <sheetFormatPr defaultColWidth="8.875" defaultRowHeight="11.25" x14ac:dyDescent="0.15"/>
  <cols>
    <col min="1" max="1" width="30.875" style="55" customWidth="1"/>
    <col min="2" max="4" width="18.875" style="55" customWidth="1"/>
    <col min="5" max="5" width="23.875" style="55" customWidth="1"/>
    <col min="6" max="6" width="18.875" style="55" customWidth="1"/>
    <col min="7" max="16384" width="8.875" style="55"/>
  </cols>
  <sheetData>
    <row r="1" spans="1:5" ht="14.25" x14ac:dyDescent="0.15">
      <c r="A1" s="305" t="s">
        <v>802</v>
      </c>
      <c r="B1" s="306"/>
      <c r="C1" s="306"/>
      <c r="D1" s="306"/>
      <c r="E1" s="306"/>
    </row>
    <row r="2" spans="1:5" ht="14.25" customHeight="1" x14ac:dyDescent="0.15"/>
    <row r="3" spans="1:5" ht="14.25" customHeight="1" x14ac:dyDescent="0.15">
      <c r="A3" s="38" t="s">
        <v>378</v>
      </c>
    </row>
    <row r="4" spans="1:5" ht="14.25" customHeight="1" x14ac:dyDescent="0.15">
      <c r="A4" s="38"/>
    </row>
    <row r="5" spans="1:5" ht="14.25" customHeight="1" x14ac:dyDescent="0.15">
      <c r="A5" s="38" t="s">
        <v>379</v>
      </c>
    </row>
    <row r="6" spans="1:5" ht="14.25" customHeight="1" x14ac:dyDescent="0.15">
      <c r="A6" s="38" t="s">
        <v>412</v>
      </c>
    </row>
    <row r="7" spans="1:5" ht="14.25" customHeight="1" x14ac:dyDescent="0.15">
      <c r="A7" s="38" t="s">
        <v>413</v>
      </c>
    </row>
    <row r="8" spans="1:5" ht="14.25" customHeight="1" x14ac:dyDescent="0.15">
      <c r="A8" s="38"/>
    </row>
    <row r="9" spans="1:5" ht="14.25" customHeight="1" x14ac:dyDescent="0.15">
      <c r="A9" s="38" t="s">
        <v>380</v>
      </c>
    </row>
    <row r="10" spans="1:5" ht="14.25" customHeight="1" x14ac:dyDescent="0.15">
      <c r="A10" s="38" t="s">
        <v>381</v>
      </c>
    </row>
    <row r="11" spans="1:5" ht="14.25" customHeight="1" x14ac:dyDescent="0.15">
      <c r="A11" s="38" t="s">
        <v>382</v>
      </c>
    </row>
    <row r="12" spans="1:5" ht="14.25" customHeight="1" x14ac:dyDescent="0.15">
      <c r="A12" s="38"/>
    </row>
    <row r="13" spans="1:5" ht="14.25" customHeight="1" x14ac:dyDescent="0.15">
      <c r="A13" s="38" t="s">
        <v>383</v>
      </c>
    </row>
    <row r="14" spans="1:5" ht="14.25" customHeight="1" x14ac:dyDescent="0.15">
      <c r="A14" s="38" t="s">
        <v>384</v>
      </c>
    </row>
    <row r="15" spans="1:5" ht="14.25" customHeight="1" x14ac:dyDescent="0.15">
      <c r="A15" s="38" t="s">
        <v>414</v>
      </c>
    </row>
    <row r="16" spans="1:5" ht="14.25" customHeight="1" x14ac:dyDescent="0.15">
      <c r="A16" s="38" t="s">
        <v>385</v>
      </c>
    </row>
    <row r="17" spans="1:1" ht="14.25" customHeight="1" x14ac:dyDescent="0.15">
      <c r="A17" s="38" t="s">
        <v>414</v>
      </c>
    </row>
    <row r="18" spans="1:1" ht="14.25" customHeight="1" x14ac:dyDescent="0.15">
      <c r="A18" s="38"/>
    </row>
    <row r="19" spans="1:1" ht="14.25" customHeight="1" x14ac:dyDescent="0.15">
      <c r="A19" s="38" t="s">
        <v>386</v>
      </c>
    </row>
    <row r="20" spans="1:1" ht="14.25" customHeight="1" x14ac:dyDescent="0.15">
      <c r="A20" s="38" t="s">
        <v>387</v>
      </c>
    </row>
    <row r="21" spans="1:1" ht="14.25" customHeight="1" x14ac:dyDescent="0.15">
      <c r="A21" s="38" t="s">
        <v>415</v>
      </c>
    </row>
    <row r="22" spans="1:1" s="134" customFormat="1" ht="14.25" customHeight="1" x14ac:dyDescent="0.15">
      <c r="A22" s="38" t="s">
        <v>388</v>
      </c>
    </row>
    <row r="23" spans="1:1" s="134" customFormat="1" ht="14.25" customHeight="1" x14ac:dyDescent="0.15">
      <c r="A23" s="38" t="s">
        <v>682</v>
      </c>
    </row>
    <row r="24" spans="1:1" s="134" customFormat="1" ht="14.25" customHeight="1" x14ac:dyDescent="0.15">
      <c r="A24" s="38" t="s">
        <v>683</v>
      </c>
    </row>
    <row r="25" spans="1:1" ht="14.25" customHeight="1" x14ac:dyDescent="0.15">
      <c r="A25" s="38" t="s">
        <v>613</v>
      </c>
    </row>
    <row r="26" spans="1:1" ht="14.25" customHeight="1" x14ac:dyDescent="0.15">
      <c r="A26" s="38" t="s">
        <v>416</v>
      </c>
    </row>
    <row r="27" spans="1:1" ht="14.25" customHeight="1" x14ac:dyDescent="0.15">
      <c r="A27" s="38" t="s">
        <v>447</v>
      </c>
    </row>
    <row r="28" spans="1:1" ht="14.25" customHeight="1" x14ac:dyDescent="0.15">
      <c r="A28" s="38" t="s">
        <v>442</v>
      </c>
    </row>
    <row r="29" spans="1:1" ht="14.25" customHeight="1" x14ac:dyDescent="0.15">
      <c r="A29" s="38" t="s">
        <v>294</v>
      </c>
    </row>
    <row r="30" spans="1:1" ht="14.25" customHeight="1" x14ac:dyDescent="0.15">
      <c r="A30" s="38" t="s">
        <v>389</v>
      </c>
    </row>
    <row r="31" spans="1:1" ht="14.25" customHeight="1" x14ac:dyDescent="0.15">
      <c r="A31" s="38" t="s">
        <v>445</v>
      </c>
    </row>
    <row r="32" spans="1:1" ht="14.25" customHeight="1" x14ac:dyDescent="0.15">
      <c r="A32" s="38" t="s">
        <v>446</v>
      </c>
    </row>
    <row r="33" spans="1:1" ht="14.25" customHeight="1" x14ac:dyDescent="0.15">
      <c r="A33" s="38"/>
    </row>
    <row r="34" spans="1:1" ht="14.25" customHeight="1" x14ac:dyDescent="0.15">
      <c r="A34" s="38" t="s">
        <v>390</v>
      </c>
    </row>
    <row r="35" spans="1:1" ht="14.25" customHeight="1" x14ac:dyDescent="0.15">
      <c r="A35" s="38" t="s">
        <v>417</v>
      </c>
    </row>
    <row r="36" spans="1:1" ht="14.25" customHeight="1" x14ac:dyDescent="0.15">
      <c r="A36" s="38" t="s">
        <v>418</v>
      </c>
    </row>
    <row r="37" spans="1:1" ht="14.25" customHeight="1" x14ac:dyDescent="0.15">
      <c r="A37" s="38"/>
    </row>
    <row r="38" spans="1:1" ht="14.25" customHeight="1" x14ac:dyDescent="0.15">
      <c r="A38" s="38" t="s">
        <v>391</v>
      </c>
    </row>
    <row r="39" spans="1:1" ht="14.25" customHeight="1" x14ac:dyDescent="0.15">
      <c r="A39" s="38" t="s">
        <v>392</v>
      </c>
    </row>
    <row r="40" spans="1:1" ht="14.25" customHeight="1" x14ac:dyDescent="0.15">
      <c r="A40" s="38" t="s">
        <v>419</v>
      </c>
    </row>
    <row r="41" spans="1:1" ht="14.25" customHeight="1" x14ac:dyDescent="0.15">
      <c r="A41" s="38" t="s">
        <v>693</v>
      </c>
    </row>
    <row r="42" spans="1:1" ht="14.25" customHeight="1" x14ac:dyDescent="0.15">
      <c r="A42" s="38" t="s">
        <v>443</v>
      </c>
    </row>
    <row r="43" spans="1:1" ht="14.25" customHeight="1" x14ac:dyDescent="0.15">
      <c r="A43" s="38" t="s">
        <v>444</v>
      </c>
    </row>
    <row r="44" spans="1:1" ht="14.25" customHeight="1" x14ac:dyDescent="0.15">
      <c r="A44" s="38"/>
    </row>
    <row r="45" spans="1:1" ht="14.25" customHeight="1" x14ac:dyDescent="0.15">
      <c r="A45" s="38" t="s">
        <v>395</v>
      </c>
    </row>
    <row r="46" spans="1:1" ht="14.25" customHeight="1" x14ac:dyDescent="0.15">
      <c r="A46" s="38"/>
    </row>
    <row r="47" spans="1:1" ht="14.25" customHeight="1" x14ac:dyDescent="0.15">
      <c r="A47" s="38" t="s">
        <v>436</v>
      </c>
    </row>
    <row r="48" spans="1:1" ht="14.25" customHeight="1" x14ac:dyDescent="0.15">
      <c r="A48" s="38"/>
    </row>
    <row r="49" spans="1:1" ht="14.25" customHeight="1" x14ac:dyDescent="0.15">
      <c r="A49" s="38" t="s">
        <v>396</v>
      </c>
    </row>
    <row r="50" spans="1:1" ht="14.25" customHeight="1" x14ac:dyDescent="0.15">
      <c r="A50" s="38"/>
    </row>
    <row r="51" spans="1:1" ht="14.25" customHeight="1" x14ac:dyDescent="0.15">
      <c r="A51" s="38" t="s">
        <v>436</v>
      </c>
    </row>
    <row r="52" spans="1:1" ht="14.25" customHeight="1" x14ac:dyDescent="0.15">
      <c r="A52" s="38"/>
    </row>
    <row r="53" spans="1:1" ht="14.25" customHeight="1" x14ac:dyDescent="0.15">
      <c r="A53" s="38" t="s">
        <v>397</v>
      </c>
    </row>
    <row r="54" spans="1:1" ht="14.25" customHeight="1" x14ac:dyDescent="0.15">
      <c r="A54" s="38"/>
    </row>
    <row r="55" spans="1:1" ht="14.25" customHeight="1" x14ac:dyDescent="0.15">
      <c r="A55" s="38" t="s">
        <v>436</v>
      </c>
    </row>
    <row r="56" spans="1:1" ht="14.25" customHeight="1" x14ac:dyDescent="0.15">
      <c r="A56" s="38"/>
    </row>
    <row r="57" spans="1:1" ht="14.25" customHeight="1" x14ac:dyDescent="0.15">
      <c r="A57" s="38" t="s">
        <v>398</v>
      </c>
    </row>
    <row r="58" spans="1:1" ht="14.25" customHeight="1" x14ac:dyDescent="0.15">
      <c r="A58" s="38"/>
    </row>
    <row r="59" spans="1:1" ht="14.25" customHeight="1" x14ac:dyDescent="0.15">
      <c r="A59" s="38" t="s">
        <v>399</v>
      </c>
    </row>
    <row r="60" spans="1:1" ht="14.25" customHeight="1" x14ac:dyDescent="0.15">
      <c r="A60" s="38" t="s">
        <v>424</v>
      </c>
    </row>
    <row r="61" spans="1:1" ht="14.25" customHeight="1" x14ac:dyDescent="0.15">
      <c r="A61" s="38" t="s">
        <v>757</v>
      </c>
    </row>
    <row r="62" spans="1:1" ht="14.25" customHeight="1" x14ac:dyDescent="0.15">
      <c r="A62" s="38" t="s">
        <v>758</v>
      </c>
    </row>
    <row r="63" spans="1:1" ht="14.25" customHeight="1" x14ac:dyDescent="0.15">
      <c r="A63" s="38" t="s">
        <v>759</v>
      </c>
    </row>
    <row r="64" spans="1:1" ht="14.25" customHeight="1" x14ac:dyDescent="0.15">
      <c r="A64" s="38" t="s">
        <v>760</v>
      </c>
    </row>
    <row r="65" spans="1:1" ht="14.25" customHeight="1" x14ac:dyDescent="0.15">
      <c r="A65" s="38" t="s">
        <v>761</v>
      </c>
    </row>
    <row r="66" spans="1:1" ht="14.25" customHeight="1" x14ac:dyDescent="0.15">
      <c r="A66" s="38" t="s">
        <v>875</v>
      </c>
    </row>
    <row r="67" spans="1:1" ht="14.25" customHeight="1" x14ac:dyDescent="0.15">
      <c r="A67" s="38" t="s">
        <v>808</v>
      </c>
    </row>
    <row r="68" spans="1:1" ht="14.25" customHeight="1" x14ac:dyDescent="0.15">
      <c r="A68" s="38" t="s">
        <v>763</v>
      </c>
    </row>
    <row r="69" spans="1:1" ht="14.25" customHeight="1" x14ac:dyDescent="0.15">
      <c r="A69" s="38" t="s">
        <v>809</v>
      </c>
    </row>
    <row r="70" spans="1:1" ht="14.25" customHeight="1" x14ac:dyDescent="0.15">
      <c r="A70" s="38" t="s">
        <v>902</v>
      </c>
    </row>
    <row r="71" spans="1:1" ht="14.25" customHeight="1" x14ac:dyDescent="0.15">
      <c r="A71" s="38" t="s">
        <v>877</v>
      </c>
    </row>
    <row r="72" spans="1:1" ht="14.25" customHeight="1" x14ac:dyDescent="0.15">
      <c r="A72" s="38" t="s">
        <v>901</v>
      </c>
    </row>
    <row r="73" spans="1:1" ht="14.25" customHeight="1" x14ac:dyDescent="0.15">
      <c r="A73" s="38" t="s">
        <v>810</v>
      </c>
    </row>
    <row r="74" spans="1:1" ht="14.25" customHeight="1" x14ac:dyDescent="0.15">
      <c r="A74" s="38" t="s">
        <v>876</v>
      </c>
    </row>
    <row r="75" spans="1:1" ht="14.25" customHeight="1" x14ac:dyDescent="0.15">
      <c r="A75" s="38" t="s">
        <v>796</v>
      </c>
    </row>
    <row r="76" spans="1:1" ht="14.25" customHeight="1" x14ac:dyDescent="0.15">
      <c r="A76" s="38" t="s">
        <v>762</v>
      </c>
    </row>
    <row r="77" spans="1:1" ht="14.25" customHeight="1" x14ac:dyDescent="0.15">
      <c r="A77" s="38" t="s">
        <v>764</v>
      </c>
    </row>
    <row r="78" spans="1:1" ht="14.25" customHeight="1" x14ac:dyDescent="0.15">
      <c r="A78" s="38" t="s">
        <v>765</v>
      </c>
    </row>
    <row r="79" spans="1:1" ht="14.25" customHeight="1" x14ac:dyDescent="0.15">
      <c r="A79" s="38" t="s">
        <v>766</v>
      </c>
    </row>
    <row r="80" spans="1:1" ht="14.25" customHeight="1" x14ac:dyDescent="0.15">
      <c r="A80" s="38" t="s">
        <v>767</v>
      </c>
    </row>
    <row r="81" spans="1:1" ht="14.25" customHeight="1" x14ac:dyDescent="0.15">
      <c r="A81" s="38" t="s">
        <v>768</v>
      </c>
    </row>
    <row r="82" spans="1:1" ht="14.25" customHeight="1" x14ac:dyDescent="0.15">
      <c r="A82" s="38"/>
    </row>
    <row r="83" spans="1:1" ht="14.25" customHeight="1" x14ac:dyDescent="0.15">
      <c r="A83" s="38" t="s">
        <v>690</v>
      </c>
    </row>
    <row r="84" spans="1:1" ht="14.25" customHeight="1" x14ac:dyDescent="0.15">
      <c r="A84" s="38" t="s">
        <v>425</v>
      </c>
    </row>
    <row r="85" spans="1:1" ht="14.25" customHeight="1" x14ac:dyDescent="0.15">
      <c r="A85" s="38" t="s">
        <v>426</v>
      </c>
    </row>
    <row r="86" spans="1:1" ht="14.25" customHeight="1" x14ac:dyDescent="0.15">
      <c r="A86" s="38"/>
    </row>
    <row r="87" spans="1:1" ht="14.25" customHeight="1" x14ac:dyDescent="0.15">
      <c r="A87" s="38" t="s">
        <v>691</v>
      </c>
    </row>
    <row r="88" spans="1:1" ht="14.25" customHeight="1" x14ac:dyDescent="0.15">
      <c r="A88" s="38" t="s">
        <v>692</v>
      </c>
    </row>
  </sheetData>
  <mergeCells count="1">
    <mergeCell ref="A1:E1"/>
  </mergeCells>
  <phoneticPr fontId="2"/>
  <printOptions horizontalCentered="1"/>
  <pageMargins left="0.39370078740157483" right="0.39370078740157483" top="0.39370078740157483" bottom="0.19685039370078741" header="0.19685039370078741" footer="0.19685039370078741"/>
  <pageSetup paperSize="9" scale="6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1EA6-A4AB-462A-899B-3C0CEE444FC4}">
  <sheetPr>
    <pageSetUpPr fitToPage="1"/>
  </sheetPr>
  <dimension ref="A1:K32"/>
  <sheetViews>
    <sheetView topLeftCell="A16" workbookViewId="0">
      <selection activeCell="J32" activeCellId="1" sqref="D11 J32"/>
    </sheetView>
  </sheetViews>
  <sheetFormatPr defaultColWidth="8.875" defaultRowHeight="11.25" x14ac:dyDescent="0.15"/>
  <cols>
    <col min="1" max="1" width="61" style="13" bestFit="1" customWidth="1"/>
    <col min="2" max="11" width="15.375" style="13" customWidth="1"/>
    <col min="12" max="16384" width="8.875" style="13"/>
  </cols>
  <sheetData>
    <row r="1" spans="1:10" ht="21" x14ac:dyDescent="0.2">
      <c r="A1" s="12" t="s">
        <v>756</v>
      </c>
    </row>
    <row r="2" spans="1:10" ht="13.5" x14ac:dyDescent="0.15">
      <c r="A2" s="14"/>
    </row>
    <row r="3" spans="1:10" ht="13.5" x14ac:dyDescent="0.15">
      <c r="A3" s="14"/>
    </row>
    <row r="5" spans="1:10" ht="13.5" x14ac:dyDescent="0.15">
      <c r="A5" s="15" t="s">
        <v>31</v>
      </c>
      <c r="H5" s="16" t="s">
        <v>658</v>
      </c>
    </row>
    <row r="6" spans="1:10" ht="37.5" customHeight="1" x14ac:dyDescent="0.15">
      <c r="A6" s="17" t="s">
        <v>32</v>
      </c>
      <c r="B6" s="18" t="s">
        <v>33</v>
      </c>
      <c r="C6" s="18" t="s">
        <v>34</v>
      </c>
      <c r="D6" s="18" t="s">
        <v>35</v>
      </c>
      <c r="E6" s="18" t="s">
        <v>36</v>
      </c>
      <c r="F6" s="18" t="s">
        <v>37</v>
      </c>
      <c r="G6" s="18" t="s">
        <v>38</v>
      </c>
      <c r="H6" s="18" t="s">
        <v>39</v>
      </c>
    </row>
    <row r="7" spans="1:10" ht="25.5" customHeight="1" x14ac:dyDescent="0.15">
      <c r="A7" s="19" t="s">
        <v>40</v>
      </c>
      <c r="B7" s="91">
        <v>602</v>
      </c>
      <c r="C7" s="153">
        <v>4051</v>
      </c>
      <c r="D7" s="153">
        <f>B7*C7</f>
        <v>2438702</v>
      </c>
      <c r="E7" s="153">
        <v>500</v>
      </c>
      <c r="F7" s="153">
        <f>B7*E7</f>
        <v>301000</v>
      </c>
      <c r="G7" s="153">
        <f>D7-F7</f>
        <v>2137702</v>
      </c>
      <c r="H7" s="91">
        <v>301</v>
      </c>
    </row>
    <row r="8" spans="1:10" ht="25.5" customHeight="1" x14ac:dyDescent="0.15">
      <c r="A8" s="21" t="s">
        <v>41</v>
      </c>
      <c r="B8" s="91">
        <v>2222</v>
      </c>
      <c r="C8" s="153">
        <v>1032</v>
      </c>
      <c r="D8" s="153">
        <f>B8*C8</f>
        <v>2293104</v>
      </c>
      <c r="E8" s="153">
        <v>500</v>
      </c>
      <c r="F8" s="153">
        <f>B8*E8</f>
        <v>1111000</v>
      </c>
      <c r="G8" s="153">
        <f>D8-F8</f>
        <v>1182104</v>
      </c>
      <c r="H8" s="91">
        <v>1111</v>
      </c>
    </row>
    <row r="9" spans="1:10" ht="25.5" customHeight="1" x14ac:dyDescent="0.15">
      <c r="A9" s="177" t="s">
        <v>710</v>
      </c>
      <c r="B9" s="91">
        <v>1129515</v>
      </c>
      <c r="C9" s="156"/>
      <c r="D9" s="153">
        <v>112757014</v>
      </c>
      <c r="E9" s="156"/>
      <c r="F9" s="153">
        <v>87301756</v>
      </c>
      <c r="G9" s="153">
        <v>71035</v>
      </c>
      <c r="H9" s="154"/>
    </row>
    <row r="10" spans="1:10" ht="25.5" customHeight="1" x14ac:dyDescent="0.15">
      <c r="A10" s="177" t="s">
        <v>711</v>
      </c>
      <c r="B10" s="154"/>
      <c r="C10" s="156"/>
      <c r="D10" s="153">
        <v>1000000</v>
      </c>
      <c r="E10" s="156"/>
      <c r="F10" s="156"/>
      <c r="G10" s="156"/>
      <c r="H10" s="154"/>
    </row>
    <row r="11" spans="1:10" ht="25.5" customHeight="1" x14ac:dyDescent="0.15">
      <c r="A11" s="22" t="s">
        <v>42</v>
      </c>
      <c r="B11" s="184">
        <f>SUM(B7:B10)</f>
        <v>1132339</v>
      </c>
      <c r="C11" s="153"/>
      <c r="D11" s="153">
        <f>SUM(D7:D10)</f>
        <v>118488820</v>
      </c>
      <c r="E11" s="153"/>
      <c r="F11" s="153">
        <f t="shared" ref="F11:G11" si="0">SUM(F7:F10)</f>
        <v>88713756</v>
      </c>
      <c r="G11" s="153">
        <f t="shared" si="0"/>
        <v>3390841</v>
      </c>
      <c r="H11" s="153"/>
    </row>
    <row r="13" spans="1:10" ht="13.5" x14ac:dyDescent="0.15">
      <c r="A13" s="15" t="s">
        <v>43</v>
      </c>
      <c r="J13" s="16" t="s">
        <v>658</v>
      </c>
    </row>
    <row r="14" spans="1:10" ht="37.5" customHeight="1" x14ac:dyDescent="0.15">
      <c r="A14" s="17" t="s">
        <v>44</v>
      </c>
      <c r="B14" s="18" t="s">
        <v>45</v>
      </c>
      <c r="C14" s="18" t="s">
        <v>46</v>
      </c>
      <c r="D14" s="18" t="s">
        <v>47</v>
      </c>
      <c r="E14" s="18" t="s">
        <v>48</v>
      </c>
      <c r="F14" s="18" t="s">
        <v>49</v>
      </c>
      <c r="G14" s="18" t="s">
        <v>50</v>
      </c>
      <c r="H14" s="18" t="s">
        <v>51</v>
      </c>
      <c r="I14" s="18" t="s">
        <v>52</v>
      </c>
      <c r="J14" s="18" t="s">
        <v>39</v>
      </c>
    </row>
    <row r="15" spans="1:10" ht="25.5" customHeight="1" x14ac:dyDescent="0.15">
      <c r="A15" s="23"/>
      <c r="B15" s="153"/>
      <c r="C15" s="153"/>
      <c r="D15" s="153"/>
      <c r="E15" s="153"/>
      <c r="F15" s="153"/>
      <c r="G15" s="155"/>
      <c r="H15" s="153"/>
      <c r="I15" s="153"/>
      <c r="J15" s="91"/>
    </row>
    <row r="16" spans="1:10" ht="25.5" customHeight="1" x14ac:dyDescent="0.15">
      <c r="A16" s="23"/>
      <c r="B16" s="153"/>
      <c r="C16" s="153"/>
      <c r="D16" s="153"/>
      <c r="E16" s="153"/>
      <c r="F16" s="153"/>
      <c r="G16" s="155"/>
      <c r="H16" s="153"/>
      <c r="I16" s="153"/>
      <c r="J16" s="91"/>
    </row>
    <row r="17" spans="1:11" ht="25.5" customHeight="1" x14ac:dyDescent="0.15">
      <c r="A17" s="23"/>
      <c r="B17" s="153"/>
      <c r="C17" s="153"/>
      <c r="D17" s="153"/>
      <c r="E17" s="153"/>
      <c r="F17" s="153"/>
      <c r="G17" s="155"/>
      <c r="H17" s="153"/>
      <c r="I17" s="153"/>
      <c r="J17" s="91"/>
    </row>
    <row r="18" spans="1:11" ht="25.5" customHeight="1" x14ac:dyDescent="0.15">
      <c r="A18" s="22" t="s">
        <v>42</v>
      </c>
      <c r="B18" s="157">
        <f>SUM(B15:B17)</f>
        <v>0</v>
      </c>
      <c r="C18" s="157">
        <f>SUM(C15:C17)</f>
        <v>0</v>
      </c>
      <c r="D18" s="157">
        <f>SUM(D15:D17)</f>
        <v>0</v>
      </c>
      <c r="E18" s="157">
        <f>SUM(E15:E17)</f>
        <v>0</v>
      </c>
      <c r="F18" s="157">
        <f>SUM(F15:F17)</f>
        <v>0</v>
      </c>
      <c r="G18" s="158"/>
      <c r="H18" s="157">
        <f>SUM(H15:H17)</f>
        <v>0</v>
      </c>
      <c r="I18" s="157">
        <f>SUM(I15:I17)</f>
        <v>0</v>
      </c>
      <c r="J18" s="20">
        <f>SUM(J15:J17)</f>
        <v>0</v>
      </c>
    </row>
    <row r="20" spans="1:11" ht="13.5" x14ac:dyDescent="0.15">
      <c r="A20" s="15" t="s">
        <v>53</v>
      </c>
      <c r="K20" s="16" t="s">
        <v>658</v>
      </c>
    </row>
    <row r="21" spans="1:11" ht="37.5" customHeight="1" x14ac:dyDescent="0.15">
      <c r="A21" s="17" t="s">
        <v>44</v>
      </c>
      <c r="B21" s="18" t="s">
        <v>54</v>
      </c>
      <c r="C21" s="18" t="s">
        <v>46</v>
      </c>
      <c r="D21" s="18" t="s">
        <v>47</v>
      </c>
      <c r="E21" s="18" t="s">
        <v>48</v>
      </c>
      <c r="F21" s="18" t="s">
        <v>49</v>
      </c>
      <c r="G21" s="18" t="s">
        <v>50</v>
      </c>
      <c r="H21" s="18" t="s">
        <v>51</v>
      </c>
      <c r="I21" s="18" t="s">
        <v>55</v>
      </c>
      <c r="J21" s="18" t="s">
        <v>56</v>
      </c>
      <c r="K21" s="18" t="s">
        <v>39</v>
      </c>
    </row>
    <row r="22" spans="1:11" ht="21.75" customHeight="1" x14ac:dyDescent="0.15">
      <c r="A22" s="25" t="s">
        <v>490</v>
      </c>
      <c r="B22" s="153">
        <v>195000</v>
      </c>
      <c r="C22" s="153">
        <v>9769566210</v>
      </c>
      <c r="D22" s="153">
        <v>3744894272</v>
      </c>
      <c r="E22" s="153">
        <f>C22-D22</f>
        <v>6024671938</v>
      </c>
      <c r="F22" s="153">
        <v>150000000</v>
      </c>
      <c r="G22" s="180">
        <f>B22/F22</f>
        <v>1.2999999999999999E-3</v>
      </c>
      <c r="H22" s="153">
        <f>E22*G22</f>
        <v>7832073.5193999996</v>
      </c>
      <c r="I22" s="153">
        <v>0</v>
      </c>
      <c r="J22" s="153">
        <f>B22-I22</f>
        <v>195000</v>
      </c>
      <c r="K22" s="91">
        <v>195</v>
      </c>
    </row>
    <row r="23" spans="1:11" ht="21.75" customHeight="1" x14ac:dyDescent="0.15">
      <c r="A23" s="21" t="s">
        <v>491</v>
      </c>
      <c r="B23" s="153">
        <v>300000</v>
      </c>
      <c r="C23" s="153">
        <v>620060935</v>
      </c>
      <c r="D23" s="153">
        <v>474754093</v>
      </c>
      <c r="E23" s="153">
        <f t="shared" ref="E23:E31" si="1">C23-D23</f>
        <v>145306842</v>
      </c>
      <c r="F23" s="153">
        <v>176000000</v>
      </c>
      <c r="G23" s="180">
        <f t="shared" ref="G23:G31" si="2">B23/F23</f>
        <v>1.7045454545454545E-3</v>
      </c>
      <c r="H23" s="153">
        <f t="shared" ref="H23:H31" si="3">E23*G23</f>
        <v>247682.11704545454</v>
      </c>
      <c r="I23" s="153">
        <v>0</v>
      </c>
      <c r="J23" s="153">
        <f t="shared" ref="J23:J31" si="4">B23-I23</f>
        <v>300000</v>
      </c>
      <c r="K23" s="91">
        <v>300</v>
      </c>
    </row>
    <row r="24" spans="1:11" ht="21.75" customHeight="1" x14ac:dyDescent="0.15">
      <c r="A24" s="21" t="s">
        <v>492</v>
      </c>
      <c r="B24" s="153">
        <v>100000</v>
      </c>
      <c r="C24" s="153">
        <v>875791687</v>
      </c>
      <c r="D24" s="153">
        <v>114956727</v>
      </c>
      <c r="E24" s="153">
        <f t="shared" si="1"/>
        <v>760834960</v>
      </c>
      <c r="F24" s="153">
        <v>138077631</v>
      </c>
      <c r="G24" s="180">
        <f t="shared" si="2"/>
        <v>7.242302701441916E-4</v>
      </c>
      <c r="H24" s="153">
        <f t="shared" si="3"/>
        <v>551019.70861594519</v>
      </c>
      <c r="I24" s="153">
        <v>0</v>
      </c>
      <c r="J24" s="153">
        <f t="shared" si="4"/>
        <v>100000</v>
      </c>
      <c r="K24" s="91">
        <v>100</v>
      </c>
    </row>
    <row r="25" spans="1:11" ht="21.75" customHeight="1" x14ac:dyDescent="0.15">
      <c r="A25" s="21" t="s">
        <v>493</v>
      </c>
      <c r="B25" s="153">
        <v>1440000</v>
      </c>
      <c r="C25" s="153">
        <v>1865504858</v>
      </c>
      <c r="D25" s="153">
        <v>408978126</v>
      </c>
      <c r="E25" s="153">
        <f t="shared" si="1"/>
        <v>1456526732</v>
      </c>
      <c r="F25" s="153">
        <v>41000000</v>
      </c>
      <c r="G25" s="180">
        <f t="shared" si="2"/>
        <v>3.5121951219512199E-2</v>
      </c>
      <c r="H25" s="153">
        <f t="shared" si="3"/>
        <v>51156060.831219517</v>
      </c>
      <c r="I25" s="153">
        <v>0</v>
      </c>
      <c r="J25" s="153">
        <f t="shared" si="4"/>
        <v>1440000</v>
      </c>
      <c r="K25" s="91">
        <v>1440</v>
      </c>
    </row>
    <row r="26" spans="1:11" ht="21.75" customHeight="1" x14ac:dyDescent="0.15">
      <c r="A26" s="21" t="s">
        <v>494</v>
      </c>
      <c r="B26" s="153">
        <v>25000</v>
      </c>
      <c r="C26" s="153">
        <v>650774000000</v>
      </c>
      <c r="D26" s="153">
        <v>633324000000</v>
      </c>
      <c r="E26" s="153">
        <f t="shared" si="1"/>
        <v>17450000000</v>
      </c>
      <c r="F26" s="153">
        <v>8884000000</v>
      </c>
      <c r="G26" s="180">
        <f t="shared" si="2"/>
        <v>2.814047726249437E-6</v>
      </c>
      <c r="H26" s="153">
        <f t="shared" si="3"/>
        <v>49105.132823052678</v>
      </c>
      <c r="I26" s="153">
        <v>0</v>
      </c>
      <c r="J26" s="153">
        <f t="shared" si="4"/>
        <v>25000</v>
      </c>
      <c r="K26" s="91">
        <v>25</v>
      </c>
    </row>
    <row r="27" spans="1:11" ht="21.75" customHeight="1" x14ac:dyDescent="0.15">
      <c r="A27" s="21" t="s">
        <v>495</v>
      </c>
      <c r="B27" s="153">
        <v>10480000</v>
      </c>
      <c r="C27" s="153">
        <v>50025998269</v>
      </c>
      <c r="D27" s="153">
        <v>46329299945</v>
      </c>
      <c r="E27" s="153">
        <f t="shared" si="1"/>
        <v>3696698324</v>
      </c>
      <c r="F27" s="153">
        <v>2327070000</v>
      </c>
      <c r="G27" s="180">
        <f t="shared" si="2"/>
        <v>4.5035172985771806E-3</v>
      </c>
      <c r="H27" s="153">
        <f t="shared" si="3"/>
        <v>16648144.84975527</v>
      </c>
      <c r="I27" s="153">
        <v>0</v>
      </c>
      <c r="J27" s="153">
        <f t="shared" si="4"/>
        <v>10480000</v>
      </c>
      <c r="K27" s="91">
        <v>10480</v>
      </c>
    </row>
    <row r="28" spans="1:11" ht="21.75" customHeight="1" x14ac:dyDescent="0.15">
      <c r="A28" s="21" t="s">
        <v>496</v>
      </c>
      <c r="B28" s="153">
        <v>800000</v>
      </c>
      <c r="C28" s="153">
        <v>23893823000000</v>
      </c>
      <c r="D28" s="153">
        <v>23444803000000</v>
      </c>
      <c r="E28" s="153">
        <f t="shared" si="1"/>
        <v>449020000000</v>
      </c>
      <c r="F28" s="153">
        <v>16602000000</v>
      </c>
      <c r="G28" s="180">
        <f t="shared" si="2"/>
        <v>4.8186965425852308E-5</v>
      </c>
      <c r="H28" s="153">
        <f t="shared" si="3"/>
        <v>21636911.215516202</v>
      </c>
      <c r="I28" s="153">
        <v>0</v>
      </c>
      <c r="J28" s="153">
        <f t="shared" si="4"/>
        <v>800000</v>
      </c>
      <c r="K28" s="91">
        <v>800</v>
      </c>
    </row>
    <row r="29" spans="1:11" ht="21.75" customHeight="1" x14ac:dyDescent="0.15">
      <c r="A29" s="21" t="s">
        <v>497</v>
      </c>
      <c r="B29" s="153">
        <v>20000</v>
      </c>
      <c r="C29" s="153">
        <v>237000876</v>
      </c>
      <c r="D29" s="153">
        <v>100416752</v>
      </c>
      <c r="E29" s="153">
        <f t="shared" si="1"/>
        <v>136584124</v>
      </c>
      <c r="F29" s="153">
        <v>1810000</v>
      </c>
      <c r="G29" s="180">
        <f t="shared" si="2"/>
        <v>1.1049723756906077E-2</v>
      </c>
      <c r="H29" s="153">
        <f t="shared" si="3"/>
        <v>1509216.8397790054</v>
      </c>
      <c r="I29" s="153">
        <v>0</v>
      </c>
      <c r="J29" s="153">
        <f t="shared" si="4"/>
        <v>20000</v>
      </c>
      <c r="K29" s="91">
        <v>20</v>
      </c>
    </row>
    <row r="30" spans="1:11" ht="21.75" customHeight="1" x14ac:dyDescent="0.15">
      <c r="A30" s="21" t="s">
        <v>498</v>
      </c>
      <c r="B30" s="153">
        <v>15930000</v>
      </c>
      <c r="C30" s="153">
        <v>258859266039</v>
      </c>
      <c r="D30" s="153">
        <v>232993898834</v>
      </c>
      <c r="E30" s="153">
        <f t="shared" si="1"/>
        <v>25865367205</v>
      </c>
      <c r="F30" s="153">
        <v>25865367205</v>
      </c>
      <c r="G30" s="180">
        <f t="shared" si="2"/>
        <v>6.1588145545138806E-4</v>
      </c>
      <c r="H30" s="153">
        <f t="shared" si="3"/>
        <v>15930000.000000002</v>
      </c>
      <c r="I30" s="153">
        <v>0</v>
      </c>
      <c r="J30" s="153">
        <f t="shared" si="4"/>
        <v>15930000</v>
      </c>
      <c r="K30" s="91">
        <v>15930</v>
      </c>
    </row>
    <row r="31" spans="1:11" ht="21.75" customHeight="1" x14ac:dyDescent="0.15">
      <c r="A31" s="21" t="s">
        <v>499</v>
      </c>
      <c r="B31" s="153">
        <v>180000</v>
      </c>
      <c r="C31" s="153">
        <v>2333334276</v>
      </c>
      <c r="D31" s="153">
        <v>406679263</v>
      </c>
      <c r="E31" s="153">
        <f t="shared" si="1"/>
        <v>1926655013</v>
      </c>
      <c r="F31" s="153">
        <v>3000000</v>
      </c>
      <c r="G31" s="180">
        <f t="shared" si="2"/>
        <v>0.06</v>
      </c>
      <c r="H31" s="153">
        <f t="shared" si="3"/>
        <v>115599300.78</v>
      </c>
      <c r="I31" s="153">
        <v>0</v>
      </c>
      <c r="J31" s="153">
        <f t="shared" si="4"/>
        <v>180000</v>
      </c>
      <c r="K31" s="91">
        <v>180</v>
      </c>
    </row>
    <row r="32" spans="1:11" ht="21.75" customHeight="1" x14ac:dyDescent="0.15">
      <c r="A32" s="22" t="s">
        <v>42</v>
      </c>
      <c r="B32" s="153">
        <f>SUM(B22:B31)</f>
        <v>29470000</v>
      </c>
      <c r="C32" s="153">
        <f t="shared" ref="C32:E32" si="5">SUM(C22:C31)</f>
        <v>24869183523150</v>
      </c>
      <c r="D32" s="153">
        <f t="shared" si="5"/>
        <v>24362700878012</v>
      </c>
      <c r="E32" s="153">
        <f t="shared" si="5"/>
        <v>506482645138</v>
      </c>
      <c r="F32" s="153">
        <f>SUM(F22:F31)</f>
        <v>54188324836</v>
      </c>
      <c r="G32" s="153"/>
      <c r="H32" s="153">
        <f t="shared" ref="H32:I32" si="6">SUM(H22:H31)</f>
        <v>231159514.99415445</v>
      </c>
      <c r="I32" s="153">
        <f t="shared" si="6"/>
        <v>0</v>
      </c>
      <c r="J32" s="153">
        <f>SUM(J22:J31)</f>
        <v>29470000</v>
      </c>
      <c r="K32" s="91">
        <v>29470</v>
      </c>
    </row>
  </sheetData>
  <phoneticPr fontId="2"/>
  <printOptions horizontalCentered="1"/>
  <pageMargins left="0.39370078740157483" right="0.39370078740157483" top="0.39370078740157483" bottom="0.39370078740157483" header="0.19685039370078741" footer="0.19685039370078741"/>
  <pageSetup paperSize="9" scale="66" fitToHeight="0" orientation="landscape" r:id="rId1"/>
  <headerFooter>
    <oddHeader xml:space="preserve">&amp;R&amp;9
</odd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8381-9193-436A-AE18-5D4B216DFCEE}">
  <sheetPr>
    <pageSetUpPr fitToPage="1"/>
  </sheetPr>
  <dimension ref="A1:G40"/>
  <sheetViews>
    <sheetView topLeftCell="B20" workbookViewId="0">
      <selection activeCell="D45" sqref="D45"/>
    </sheetView>
  </sheetViews>
  <sheetFormatPr defaultColWidth="8.875" defaultRowHeight="11.25" x14ac:dyDescent="0.15"/>
  <cols>
    <col min="1" max="1" width="28.875" style="13" bestFit="1" customWidth="1"/>
    <col min="2" max="7" width="19.875" style="13" customWidth="1"/>
    <col min="8" max="16384" width="8.875" style="13"/>
  </cols>
  <sheetData>
    <row r="1" spans="1:7" ht="21" x14ac:dyDescent="0.2">
      <c r="A1" s="12" t="s">
        <v>755</v>
      </c>
    </row>
    <row r="2" spans="1:7" ht="13.5" x14ac:dyDescent="0.15">
      <c r="A2" s="14"/>
    </row>
    <row r="3" spans="1:7" ht="13.5" x14ac:dyDescent="0.15">
      <c r="A3" s="14"/>
    </row>
    <row r="4" spans="1:7" ht="13.5" x14ac:dyDescent="0.15">
      <c r="G4" s="16" t="s">
        <v>658</v>
      </c>
    </row>
    <row r="5" spans="1:7" ht="22.5" customHeight="1" x14ac:dyDescent="0.15">
      <c r="A5" s="17" t="s">
        <v>57</v>
      </c>
      <c r="B5" s="17" t="s">
        <v>58</v>
      </c>
      <c r="C5" s="17" t="s">
        <v>59</v>
      </c>
      <c r="D5" s="17" t="s">
        <v>60</v>
      </c>
      <c r="E5" s="17" t="s">
        <v>61</v>
      </c>
      <c r="F5" s="18" t="s">
        <v>62</v>
      </c>
      <c r="G5" s="18" t="s">
        <v>39</v>
      </c>
    </row>
    <row r="6" spans="1:7" ht="18" customHeight="1" x14ac:dyDescent="0.15">
      <c r="A6" s="24" t="s">
        <v>63</v>
      </c>
      <c r="B6" s="107"/>
      <c r="C6" s="107"/>
      <c r="D6" s="107"/>
      <c r="E6" s="107"/>
      <c r="F6" s="107"/>
      <c r="G6" s="107"/>
    </row>
    <row r="7" spans="1:7" ht="18" customHeight="1" x14ac:dyDescent="0.15">
      <c r="A7" s="24" t="s">
        <v>452</v>
      </c>
      <c r="B7" s="107">
        <v>1020295</v>
      </c>
      <c r="C7" s="107" t="s">
        <v>448</v>
      </c>
      <c r="D7" s="107" t="s">
        <v>448</v>
      </c>
      <c r="E7" s="107" t="s">
        <v>448</v>
      </c>
      <c r="F7" s="107">
        <f>SUM(B7:E7)</f>
        <v>1020295</v>
      </c>
      <c r="G7" s="107">
        <v>999575</v>
      </c>
    </row>
    <row r="8" spans="1:7" ht="18" customHeight="1" x14ac:dyDescent="0.15">
      <c r="A8" s="24" t="s">
        <v>453</v>
      </c>
      <c r="B8" s="107">
        <v>1478253</v>
      </c>
      <c r="C8" s="107" t="s">
        <v>448</v>
      </c>
      <c r="D8" s="107" t="s">
        <v>448</v>
      </c>
      <c r="E8" s="107" t="s">
        <v>448</v>
      </c>
      <c r="F8" s="107">
        <f t="shared" ref="F8:F17" si="0">SUM(B8:E8)</f>
        <v>1478253</v>
      </c>
      <c r="G8" s="107">
        <v>1497603</v>
      </c>
    </row>
    <row r="9" spans="1:7" ht="18" customHeight="1" x14ac:dyDescent="0.15">
      <c r="A9" s="24" t="s">
        <v>454</v>
      </c>
      <c r="B9" s="107">
        <v>0</v>
      </c>
      <c r="C9" s="107" t="s">
        <v>448</v>
      </c>
      <c r="D9" s="107" t="s">
        <v>448</v>
      </c>
      <c r="E9" s="107" t="s">
        <v>448</v>
      </c>
      <c r="F9" s="107">
        <f t="shared" si="0"/>
        <v>0</v>
      </c>
      <c r="G9" s="107">
        <v>1220</v>
      </c>
    </row>
    <row r="10" spans="1:7" ht="18" customHeight="1" x14ac:dyDescent="0.15">
      <c r="A10" s="24" t="s">
        <v>455</v>
      </c>
      <c r="B10" s="107">
        <v>0</v>
      </c>
      <c r="C10" s="107" t="s">
        <v>448</v>
      </c>
      <c r="D10" s="107" t="s">
        <v>448</v>
      </c>
      <c r="E10" s="107" t="s">
        <v>448</v>
      </c>
      <c r="F10" s="107">
        <f t="shared" si="0"/>
        <v>0</v>
      </c>
      <c r="G10" s="107">
        <v>1000</v>
      </c>
    </row>
    <row r="11" spans="1:7" ht="18" customHeight="1" x14ac:dyDescent="0.15">
      <c r="A11" s="24" t="s">
        <v>456</v>
      </c>
      <c r="B11" s="107">
        <v>1317301</v>
      </c>
      <c r="C11" s="107" t="s">
        <v>448</v>
      </c>
      <c r="D11" s="107" t="s">
        <v>448</v>
      </c>
      <c r="E11" s="107" t="s">
        <v>448</v>
      </c>
      <c r="F11" s="107">
        <f t="shared" si="0"/>
        <v>1317301</v>
      </c>
      <c r="G11" s="107">
        <v>1314169</v>
      </c>
    </row>
    <row r="12" spans="1:7" ht="18" customHeight="1" x14ac:dyDescent="0.15">
      <c r="A12" s="24" t="s">
        <v>457</v>
      </c>
      <c r="B12" s="107">
        <v>372471</v>
      </c>
      <c r="C12" s="107" t="s">
        <v>448</v>
      </c>
      <c r="D12" s="107" t="s">
        <v>448</v>
      </c>
      <c r="E12" s="107" t="s">
        <v>448</v>
      </c>
      <c r="F12" s="107">
        <f t="shared" si="0"/>
        <v>372471</v>
      </c>
      <c r="G12" s="107">
        <v>455344</v>
      </c>
    </row>
    <row r="13" spans="1:7" ht="18" customHeight="1" x14ac:dyDescent="0.15">
      <c r="A13" s="24" t="s">
        <v>598</v>
      </c>
      <c r="B13" s="107">
        <v>19812</v>
      </c>
      <c r="C13" s="107"/>
      <c r="D13" s="107"/>
      <c r="E13" s="107"/>
      <c r="F13" s="107">
        <f t="shared" si="0"/>
        <v>19812</v>
      </c>
      <c r="G13" s="107">
        <v>26277</v>
      </c>
    </row>
    <row r="14" spans="1:7" ht="18" customHeight="1" x14ac:dyDescent="0.15">
      <c r="A14" s="26" t="s">
        <v>458</v>
      </c>
      <c r="B14" s="107"/>
      <c r="C14" s="107"/>
      <c r="D14" s="107"/>
      <c r="E14" s="107"/>
      <c r="F14" s="107"/>
      <c r="G14" s="107"/>
    </row>
    <row r="15" spans="1:7" ht="18" customHeight="1" x14ac:dyDescent="0.15">
      <c r="A15" s="24" t="s">
        <v>599</v>
      </c>
      <c r="B15" s="107">
        <v>731899</v>
      </c>
      <c r="C15" s="107">
        <v>0</v>
      </c>
      <c r="D15" s="107">
        <v>0</v>
      </c>
      <c r="E15" s="107">
        <v>0</v>
      </c>
      <c r="F15" s="107">
        <f t="shared" si="0"/>
        <v>731899</v>
      </c>
      <c r="G15" s="107">
        <v>666674</v>
      </c>
    </row>
    <row r="16" spans="1:7" ht="18" customHeight="1" x14ac:dyDescent="0.15">
      <c r="A16" s="24" t="s">
        <v>459</v>
      </c>
      <c r="B16" s="107"/>
      <c r="C16" s="107"/>
      <c r="D16" s="107"/>
      <c r="E16" s="107"/>
      <c r="F16" s="107"/>
      <c r="G16" s="107"/>
    </row>
    <row r="17" spans="1:7" ht="18" customHeight="1" x14ac:dyDescent="0.15">
      <c r="A17" s="24" t="s">
        <v>600</v>
      </c>
      <c r="B17" s="107">
        <v>409174</v>
      </c>
      <c r="C17" s="107">
        <v>0</v>
      </c>
      <c r="D17" s="107">
        <v>0</v>
      </c>
      <c r="E17" s="107">
        <v>0</v>
      </c>
      <c r="F17" s="107">
        <f t="shared" si="0"/>
        <v>409174</v>
      </c>
      <c r="G17" s="107">
        <v>360342</v>
      </c>
    </row>
    <row r="18" spans="1:7" ht="18" customHeight="1" x14ac:dyDescent="0.15">
      <c r="A18" s="26" t="s">
        <v>713</v>
      </c>
      <c r="B18" s="107"/>
      <c r="C18" s="107"/>
      <c r="D18" s="107"/>
      <c r="E18" s="107"/>
      <c r="F18" s="107"/>
      <c r="G18" s="107"/>
    </row>
    <row r="19" spans="1:7" ht="18" customHeight="1" x14ac:dyDescent="0.15">
      <c r="A19" s="24" t="s">
        <v>712</v>
      </c>
      <c r="B19" s="107">
        <f>ROUND(762395*2.6%,0)</f>
        <v>19822</v>
      </c>
      <c r="C19" s="107">
        <f>ROUND(599841*2.6%,0)</f>
        <v>15596</v>
      </c>
      <c r="D19" s="107">
        <v>0</v>
      </c>
      <c r="E19" s="107">
        <v>0</v>
      </c>
      <c r="F19" s="107">
        <f>SUM(B19:E19)</f>
        <v>35418</v>
      </c>
      <c r="G19" s="107"/>
    </row>
    <row r="20" spans="1:7" ht="18" customHeight="1" x14ac:dyDescent="0.15">
      <c r="A20" s="24" t="s">
        <v>878</v>
      </c>
      <c r="B20" s="178"/>
      <c r="C20" s="178"/>
      <c r="D20" s="178"/>
      <c r="E20" s="178"/>
      <c r="F20" s="107">
        <v>420</v>
      </c>
      <c r="G20" s="107"/>
    </row>
    <row r="21" spans="1:7" ht="18" customHeight="1" x14ac:dyDescent="0.15">
      <c r="A21" s="26" t="s">
        <v>797</v>
      </c>
      <c r="B21" s="107"/>
      <c r="C21" s="107"/>
      <c r="D21" s="107"/>
      <c r="E21" s="107"/>
      <c r="F21" s="107"/>
      <c r="G21" s="107"/>
    </row>
    <row r="22" spans="1:7" ht="18" customHeight="1" x14ac:dyDescent="0.15">
      <c r="A22" s="24" t="s">
        <v>798</v>
      </c>
      <c r="B22" s="107">
        <v>0</v>
      </c>
      <c r="C22" s="107">
        <v>0</v>
      </c>
      <c r="D22" s="107">
        <v>0</v>
      </c>
      <c r="E22" s="107">
        <v>74997</v>
      </c>
      <c r="F22" s="107">
        <f>SUM(B22:E22)</f>
        <v>74997</v>
      </c>
      <c r="G22" s="107"/>
    </row>
    <row r="23" spans="1:7" ht="18" customHeight="1" x14ac:dyDescent="0.15">
      <c r="A23" s="26" t="s">
        <v>714</v>
      </c>
      <c r="B23" s="107"/>
      <c r="C23" s="107"/>
      <c r="D23" s="107"/>
      <c r="E23" s="107"/>
      <c r="F23" s="107"/>
      <c r="G23" s="107"/>
    </row>
    <row r="24" spans="1:7" ht="18" customHeight="1" x14ac:dyDescent="0.15">
      <c r="A24" s="24" t="s">
        <v>712</v>
      </c>
      <c r="B24" s="107">
        <f>ROUND(121965*1.01%,0)</f>
        <v>1232</v>
      </c>
      <c r="C24" s="107">
        <f>ROUND(597566*1.01%,0)</f>
        <v>6035</v>
      </c>
      <c r="D24" s="107">
        <v>0</v>
      </c>
      <c r="E24" s="107">
        <v>0</v>
      </c>
      <c r="F24" s="107">
        <f t="shared" ref="F24" si="1">SUM(B24:E24)</f>
        <v>7267</v>
      </c>
      <c r="G24" s="107"/>
    </row>
    <row r="25" spans="1:7" ht="18" customHeight="1" x14ac:dyDescent="0.15">
      <c r="A25" s="26" t="s">
        <v>715</v>
      </c>
      <c r="B25" s="107"/>
      <c r="C25" s="107"/>
      <c r="D25" s="107"/>
      <c r="E25" s="107"/>
      <c r="F25" s="107"/>
      <c r="G25" s="107"/>
    </row>
    <row r="26" spans="1:7" ht="18" customHeight="1" x14ac:dyDescent="0.15">
      <c r="A26" s="24" t="s">
        <v>712</v>
      </c>
      <c r="B26" s="107">
        <v>28216</v>
      </c>
      <c r="C26" s="107">
        <v>0</v>
      </c>
      <c r="D26" s="107">
        <v>0</v>
      </c>
      <c r="E26" s="107">
        <v>0</v>
      </c>
      <c r="F26" s="107">
        <f>SUM(B26:E26)</f>
        <v>28216</v>
      </c>
      <c r="G26" s="107"/>
    </row>
    <row r="27" spans="1:7" ht="18" customHeight="1" x14ac:dyDescent="0.15">
      <c r="A27" s="26" t="s">
        <v>716</v>
      </c>
      <c r="B27" s="107"/>
      <c r="C27" s="107"/>
      <c r="D27" s="107"/>
      <c r="E27" s="107"/>
      <c r="F27" s="107"/>
      <c r="G27" s="107"/>
    </row>
    <row r="28" spans="1:7" ht="18" customHeight="1" x14ac:dyDescent="0.15">
      <c r="A28" s="24" t="s">
        <v>712</v>
      </c>
      <c r="B28" s="107">
        <v>4856</v>
      </c>
      <c r="C28" s="107"/>
      <c r="D28" s="107">
        <v>0</v>
      </c>
      <c r="E28" s="107">
        <v>0</v>
      </c>
      <c r="F28" s="107">
        <f>SUM(B28:E28)</f>
        <v>4856</v>
      </c>
      <c r="G28" s="107"/>
    </row>
    <row r="29" spans="1:7" ht="18" customHeight="1" x14ac:dyDescent="0.15">
      <c r="A29" s="24" t="s">
        <v>717</v>
      </c>
      <c r="B29" s="190">
        <v>3344</v>
      </c>
      <c r="C29" s="107"/>
      <c r="D29" s="107">
        <v>0</v>
      </c>
      <c r="E29" s="107">
        <v>0</v>
      </c>
      <c r="F29" s="107">
        <f>SUM(B29:E29)</f>
        <v>3344</v>
      </c>
      <c r="G29" s="107"/>
    </row>
    <row r="30" spans="1:7" ht="18" customHeight="1" x14ac:dyDescent="0.15">
      <c r="A30" s="26" t="s">
        <v>719</v>
      </c>
      <c r="B30" s="107"/>
      <c r="C30" s="107"/>
      <c r="D30" s="107"/>
      <c r="E30" s="107"/>
      <c r="F30" s="107"/>
      <c r="G30" s="107"/>
    </row>
    <row r="31" spans="1:7" ht="18" customHeight="1" x14ac:dyDescent="0.15">
      <c r="A31" s="24" t="s">
        <v>712</v>
      </c>
      <c r="B31" s="178"/>
      <c r="C31" s="178"/>
      <c r="D31" s="178"/>
      <c r="E31" s="178"/>
      <c r="F31" s="107">
        <v>2833</v>
      </c>
      <c r="G31" s="107"/>
    </row>
    <row r="32" spans="1:7" ht="18" customHeight="1" x14ac:dyDescent="0.15">
      <c r="A32" s="26" t="s">
        <v>720</v>
      </c>
      <c r="B32" s="107"/>
      <c r="C32" s="107"/>
      <c r="D32" s="107"/>
      <c r="E32" s="107"/>
      <c r="F32" s="107"/>
      <c r="G32" s="107"/>
    </row>
    <row r="33" spans="1:7" ht="18" customHeight="1" x14ac:dyDescent="0.15">
      <c r="A33" s="24" t="s">
        <v>712</v>
      </c>
      <c r="B33" s="107">
        <v>1554</v>
      </c>
      <c r="C33" s="107"/>
      <c r="D33" s="107">
        <v>0</v>
      </c>
      <c r="E33" s="107">
        <v>0</v>
      </c>
      <c r="F33" s="107">
        <f>SUM(B33:E33)</f>
        <v>1554</v>
      </c>
      <c r="G33" s="107"/>
    </row>
    <row r="34" spans="1:7" ht="18" customHeight="1" x14ac:dyDescent="0.15">
      <c r="A34" s="24" t="s">
        <v>723</v>
      </c>
      <c r="B34" s="107">
        <v>58753</v>
      </c>
      <c r="C34" s="107"/>
      <c r="D34" s="107">
        <v>0</v>
      </c>
      <c r="E34" s="107">
        <v>0</v>
      </c>
      <c r="F34" s="107">
        <f>SUM(B34:E34)</f>
        <v>58753</v>
      </c>
      <c r="G34" s="107"/>
    </row>
    <row r="35" spans="1:7" ht="18" customHeight="1" x14ac:dyDescent="0.15">
      <c r="A35" s="26" t="s">
        <v>721</v>
      </c>
      <c r="B35" s="107"/>
      <c r="C35" s="107"/>
      <c r="D35" s="107"/>
      <c r="E35" s="107"/>
      <c r="F35" s="107"/>
      <c r="G35" s="107"/>
    </row>
    <row r="36" spans="1:7" ht="18" customHeight="1" x14ac:dyDescent="0.15">
      <c r="A36" s="24" t="s">
        <v>712</v>
      </c>
      <c r="B36" s="107">
        <v>16956</v>
      </c>
      <c r="C36" s="107">
        <v>0</v>
      </c>
      <c r="D36" s="107">
        <v>0</v>
      </c>
      <c r="E36" s="107">
        <v>0</v>
      </c>
      <c r="F36" s="107">
        <f>SUM(B36:E36)</f>
        <v>16956</v>
      </c>
      <c r="G36" s="107"/>
    </row>
    <row r="37" spans="1:7" ht="18" customHeight="1" x14ac:dyDescent="0.15">
      <c r="A37" s="24" t="s">
        <v>722</v>
      </c>
      <c r="B37" s="107">
        <v>3768</v>
      </c>
      <c r="C37" s="107">
        <v>47258</v>
      </c>
      <c r="D37" s="107">
        <v>0</v>
      </c>
      <c r="E37" s="107">
        <v>0</v>
      </c>
      <c r="F37" s="107">
        <f>SUM(B37:E37)+1</f>
        <v>51027</v>
      </c>
      <c r="G37" s="107"/>
    </row>
    <row r="38" spans="1:7" ht="18" customHeight="1" x14ac:dyDescent="0.15">
      <c r="A38" s="26" t="s">
        <v>724</v>
      </c>
      <c r="B38" s="107"/>
      <c r="C38" s="107"/>
      <c r="D38" s="107"/>
      <c r="E38" s="107"/>
      <c r="F38" s="107"/>
      <c r="G38" s="107"/>
    </row>
    <row r="39" spans="1:7" ht="18" customHeight="1" x14ac:dyDescent="0.15">
      <c r="A39" s="24" t="s">
        <v>718</v>
      </c>
      <c r="B39" s="107">
        <v>50000</v>
      </c>
      <c r="C39" s="107">
        <v>0</v>
      </c>
      <c r="D39" s="107">
        <v>0</v>
      </c>
      <c r="E39" s="107">
        <v>0</v>
      </c>
      <c r="F39" s="107">
        <f t="shared" ref="F39" si="2">SUM(B39:E39)</f>
        <v>50000</v>
      </c>
      <c r="G39" s="107"/>
    </row>
    <row r="40" spans="1:7" ht="18" customHeight="1" x14ac:dyDescent="0.15">
      <c r="A40" s="22" t="s">
        <v>42</v>
      </c>
      <c r="B40" s="107">
        <f t="shared" ref="B40:G40" si="3">SUM(B7:B39)</f>
        <v>5537706</v>
      </c>
      <c r="C40" s="107">
        <f t="shared" si="3"/>
        <v>68889</v>
      </c>
      <c r="D40" s="107">
        <f t="shared" si="3"/>
        <v>0</v>
      </c>
      <c r="E40" s="107">
        <f t="shared" si="3"/>
        <v>74997</v>
      </c>
      <c r="F40" s="107">
        <f t="shared" si="3"/>
        <v>5684846</v>
      </c>
      <c r="G40" s="107">
        <f t="shared" si="3"/>
        <v>5322204</v>
      </c>
    </row>
  </sheetData>
  <phoneticPr fontId="2"/>
  <printOptions horizontalCentered="1"/>
  <pageMargins left="0.39370078740157483" right="0.39370078740157483" top="0.98425196850393704" bottom="0.39370078740157483" header="0.19685039370078741" footer="0.19685039370078741"/>
  <pageSetup paperSize="9" scale="75" orientation="landscape" r:id="rId1"/>
  <headerFooter>
    <oddHeader xml:space="preserve">&amp;R&amp;9
</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43364-0332-4C06-A610-F7EA0F1361CF}">
  <dimension ref="A1:F8"/>
  <sheetViews>
    <sheetView workbookViewId="0">
      <selection activeCell="D30" sqref="D30"/>
    </sheetView>
  </sheetViews>
  <sheetFormatPr defaultColWidth="8.875" defaultRowHeight="11.25" x14ac:dyDescent="0.15"/>
  <cols>
    <col min="1" max="1" width="30.875" style="13" customWidth="1"/>
    <col min="2" max="6" width="19.875" style="13" customWidth="1"/>
    <col min="7" max="16384" width="8.875" style="13"/>
  </cols>
  <sheetData>
    <row r="1" spans="1:6" ht="21" x14ac:dyDescent="0.2">
      <c r="A1" s="12" t="s">
        <v>753</v>
      </c>
    </row>
    <row r="2" spans="1:6" ht="13.5" x14ac:dyDescent="0.15">
      <c r="A2" s="14"/>
    </row>
    <row r="3" spans="1:6" ht="13.5" x14ac:dyDescent="0.15">
      <c r="A3" s="14"/>
    </row>
    <row r="4" spans="1:6" ht="13.5" x14ac:dyDescent="0.15">
      <c r="F4" s="16" t="s">
        <v>658</v>
      </c>
    </row>
    <row r="5" spans="1:6" ht="22.5" customHeight="1" x14ac:dyDescent="0.15">
      <c r="A5" s="279" t="s">
        <v>64</v>
      </c>
      <c r="B5" s="279" t="s">
        <v>65</v>
      </c>
      <c r="C5" s="279"/>
      <c r="D5" s="279" t="s">
        <v>66</v>
      </c>
      <c r="E5" s="279"/>
      <c r="F5" s="280" t="s">
        <v>67</v>
      </c>
    </row>
    <row r="6" spans="1:6" ht="22.5" customHeight="1" x14ac:dyDescent="0.15">
      <c r="A6" s="279"/>
      <c r="B6" s="17" t="s">
        <v>68</v>
      </c>
      <c r="C6" s="18" t="s">
        <v>69</v>
      </c>
      <c r="D6" s="17" t="s">
        <v>68</v>
      </c>
      <c r="E6" s="18" t="s">
        <v>69</v>
      </c>
      <c r="F6" s="279"/>
    </row>
    <row r="7" spans="1:6" ht="18" customHeight="1" x14ac:dyDescent="0.15">
      <c r="A7" s="24" t="s">
        <v>507</v>
      </c>
      <c r="B7" s="107">
        <v>23722</v>
      </c>
      <c r="C7" s="107">
        <v>0</v>
      </c>
      <c r="D7" s="107">
        <v>5484</v>
      </c>
      <c r="E7" s="107">
        <v>0</v>
      </c>
      <c r="F7" s="92"/>
    </row>
    <row r="8" spans="1:6" ht="18" customHeight="1" x14ac:dyDescent="0.15">
      <c r="A8" s="22" t="s">
        <v>42</v>
      </c>
      <c r="B8" s="107">
        <f>SUM(B7)</f>
        <v>23722</v>
      </c>
      <c r="C8" s="107">
        <f t="shared" ref="C8:E8" si="0">SUM(C7)</f>
        <v>0</v>
      </c>
      <c r="D8" s="107">
        <f t="shared" si="0"/>
        <v>5484</v>
      </c>
      <c r="E8" s="107">
        <f t="shared" si="0"/>
        <v>0</v>
      </c>
      <c r="F8" s="92"/>
    </row>
  </sheetData>
  <mergeCells count="4">
    <mergeCell ref="A5:A6"/>
    <mergeCell ref="B5:C5"/>
    <mergeCell ref="D5:E5"/>
    <mergeCell ref="F5:F6"/>
  </mergeCells>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35F6-2027-4C2C-847D-5D24F153D9C8}">
  <sheetPr>
    <pageSetUpPr fitToPage="1"/>
  </sheetPr>
  <dimension ref="A1:F35"/>
  <sheetViews>
    <sheetView topLeftCell="A13" workbookViewId="0">
      <selection activeCell="C35" sqref="C35"/>
    </sheetView>
  </sheetViews>
  <sheetFormatPr defaultColWidth="8.875" defaultRowHeight="11.25" x14ac:dyDescent="0.15"/>
  <cols>
    <col min="1" max="1" width="46.625" style="13" bestFit="1" customWidth="1"/>
    <col min="2" max="3" width="23.875" style="13" customWidth="1"/>
    <col min="4" max="16384" width="8.875" style="13"/>
  </cols>
  <sheetData>
    <row r="1" spans="1:3" ht="21" x14ac:dyDescent="0.2">
      <c r="A1" s="12" t="s">
        <v>754</v>
      </c>
    </row>
    <row r="2" spans="1:3" ht="13.5" x14ac:dyDescent="0.15">
      <c r="A2" s="14"/>
    </row>
    <row r="3" spans="1:3" ht="13.5" x14ac:dyDescent="0.15">
      <c r="A3" s="14"/>
    </row>
    <row r="4" spans="1:3" ht="13.5" x14ac:dyDescent="0.15">
      <c r="C4" s="16" t="s">
        <v>658</v>
      </c>
    </row>
    <row r="5" spans="1:3" ht="22.5" customHeight="1" x14ac:dyDescent="0.15">
      <c r="A5" s="77" t="s">
        <v>64</v>
      </c>
      <c r="B5" s="77" t="s">
        <v>68</v>
      </c>
      <c r="C5" s="77" t="s">
        <v>70</v>
      </c>
    </row>
    <row r="6" spans="1:3" ht="17.850000000000001" customHeight="1" x14ac:dyDescent="0.15">
      <c r="A6" s="79" t="s">
        <v>71</v>
      </c>
      <c r="B6" s="80"/>
      <c r="C6" s="80"/>
    </row>
    <row r="7" spans="1:3" ht="17.850000000000001" customHeight="1" x14ac:dyDescent="0.15">
      <c r="A7" s="93" t="s">
        <v>508</v>
      </c>
      <c r="B7" s="80">
        <v>345</v>
      </c>
      <c r="C7" s="80">
        <v>55</v>
      </c>
    </row>
    <row r="8" spans="1:3" ht="17.850000000000001" customHeight="1" x14ac:dyDescent="0.15">
      <c r="A8" s="93" t="s">
        <v>509</v>
      </c>
      <c r="B8" s="80">
        <v>2424</v>
      </c>
      <c r="C8" s="80">
        <v>390</v>
      </c>
    </row>
    <row r="9" spans="1:3" ht="17.850000000000001" customHeight="1" thickBot="1" x14ac:dyDescent="0.2">
      <c r="A9" s="94" t="s">
        <v>72</v>
      </c>
      <c r="B9" s="95">
        <f>SUM(B7:B8)</f>
        <v>2769</v>
      </c>
      <c r="C9" s="95">
        <f>SUM(C7:C8)</f>
        <v>445</v>
      </c>
    </row>
    <row r="10" spans="1:3" ht="25.5" customHeight="1" thickTop="1" x14ac:dyDescent="0.15">
      <c r="A10" s="96" t="s">
        <v>543</v>
      </c>
      <c r="B10" s="80"/>
      <c r="C10" s="80"/>
    </row>
    <row r="11" spans="1:3" ht="17.850000000000001" customHeight="1" x14ac:dyDescent="0.15">
      <c r="A11" s="103" t="s">
        <v>544</v>
      </c>
      <c r="B11" s="80"/>
      <c r="C11" s="80"/>
    </row>
    <row r="12" spans="1:3" ht="17.850000000000001" customHeight="1" x14ac:dyDescent="0.15">
      <c r="A12" s="112" t="s">
        <v>545</v>
      </c>
      <c r="B12" s="80">
        <v>12157</v>
      </c>
      <c r="C12" s="80">
        <v>1954</v>
      </c>
    </row>
    <row r="13" spans="1:3" ht="17.850000000000001" customHeight="1" x14ac:dyDescent="0.15">
      <c r="A13" s="112" t="s">
        <v>546</v>
      </c>
      <c r="B13" s="80">
        <v>200</v>
      </c>
      <c r="C13" s="80">
        <v>32</v>
      </c>
    </row>
    <row r="14" spans="1:3" ht="17.850000000000001" customHeight="1" x14ac:dyDescent="0.15">
      <c r="A14" s="112" t="s">
        <v>547</v>
      </c>
      <c r="B14" s="80">
        <v>9447</v>
      </c>
      <c r="C14" s="80">
        <v>1518</v>
      </c>
    </row>
    <row r="15" spans="1:3" ht="17.850000000000001" customHeight="1" x14ac:dyDescent="0.15">
      <c r="A15" s="112" t="s">
        <v>548</v>
      </c>
      <c r="B15" s="80">
        <v>1226</v>
      </c>
      <c r="C15" s="80">
        <v>197</v>
      </c>
    </row>
    <row r="16" spans="1:3" ht="17.850000000000001" customHeight="1" x14ac:dyDescent="0.15">
      <c r="A16" s="112" t="s">
        <v>514</v>
      </c>
      <c r="B16" s="80">
        <v>6295</v>
      </c>
      <c r="C16" s="80">
        <v>1012</v>
      </c>
    </row>
    <row r="17" spans="1:6" ht="17.850000000000001" customHeight="1" x14ac:dyDescent="0.15">
      <c r="A17" s="79" t="s">
        <v>549</v>
      </c>
      <c r="B17" s="80"/>
      <c r="C17" s="80"/>
      <c r="E17" s="111"/>
    </row>
    <row r="18" spans="1:6" ht="17.850000000000001" customHeight="1" x14ac:dyDescent="0.15">
      <c r="A18" s="112" t="s">
        <v>550</v>
      </c>
      <c r="B18" s="80">
        <v>58903</v>
      </c>
      <c r="C18" s="80">
        <v>10561</v>
      </c>
    </row>
    <row r="19" spans="1:6" ht="17.850000000000001" customHeight="1" x14ac:dyDescent="0.15">
      <c r="A19" s="79" t="s">
        <v>551</v>
      </c>
      <c r="B19" s="80"/>
      <c r="C19" s="80"/>
      <c r="E19" s="111"/>
    </row>
    <row r="20" spans="1:6" ht="17.850000000000001" customHeight="1" x14ac:dyDescent="0.15">
      <c r="A20" s="112" t="s">
        <v>552</v>
      </c>
      <c r="B20" s="80">
        <v>4825</v>
      </c>
      <c r="C20" s="80">
        <v>1014</v>
      </c>
    </row>
    <row r="21" spans="1:6" ht="17.850000000000001" customHeight="1" x14ac:dyDescent="0.15">
      <c r="A21" s="79" t="s">
        <v>553</v>
      </c>
      <c r="B21" s="80"/>
      <c r="C21" s="80"/>
      <c r="E21" s="111"/>
    </row>
    <row r="22" spans="1:6" ht="17.850000000000001" customHeight="1" x14ac:dyDescent="0.15">
      <c r="A22" s="112" t="s">
        <v>554</v>
      </c>
      <c r="B22" s="80">
        <v>1194</v>
      </c>
      <c r="C22" s="80">
        <v>106</v>
      </c>
    </row>
    <row r="23" spans="1:6" ht="17.850000000000001" customHeight="1" x14ac:dyDescent="0.15">
      <c r="A23" s="79" t="s">
        <v>555</v>
      </c>
      <c r="B23" s="80"/>
      <c r="C23" s="80"/>
    </row>
    <row r="24" spans="1:6" ht="17.850000000000001" customHeight="1" x14ac:dyDescent="0.15">
      <c r="A24" s="79" t="s">
        <v>544</v>
      </c>
      <c r="B24" s="80"/>
      <c r="C24" s="80"/>
    </row>
    <row r="25" spans="1:6" ht="17.850000000000001" customHeight="1" x14ac:dyDescent="0.15">
      <c r="A25" s="112" t="s">
        <v>516</v>
      </c>
      <c r="B25" s="80">
        <v>9470</v>
      </c>
      <c r="C25" s="80">
        <v>1522</v>
      </c>
    </row>
    <row r="26" spans="1:6" ht="17.850000000000001" customHeight="1" x14ac:dyDescent="0.15">
      <c r="A26" s="112" t="s">
        <v>517</v>
      </c>
      <c r="B26" s="80">
        <v>295</v>
      </c>
      <c r="C26" s="80">
        <v>47</v>
      </c>
    </row>
    <row r="27" spans="1:6" ht="17.850000000000001" customHeight="1" x14ac:dyDescent="0.15">
      <c r="A27" s="97" t="s">
        <v>562</v>
      </c>
      <c r="B27" s="98"/>
      <c r="C27" s="98"/>
    </row>
    <row r="28" spans="1:6" ht="17.850000000000001" customHeight="1" x14ac:dyDescent="0.15">
      <c r="A28" s="112" t="s">
        <v>868</v>
      </c>
      <c r="B28" s="91">
        <v>479</v>
      </c>
      <c r="C28" s="91">
        <v>0</v>
      </c>
      <c r="E28" s="133"/>
      <c r="F28" s="133"/>
    </row>
    <row r="29" spans="1:6" ht="17.850000000000001" customHeight="1" x14ac:dyDescent="0.15">
      <c r="A29" s="79" t="s">
        <v>460</v>
      </c>
      <c r="B29" s="91"/>
      <c r="C29" s="91"/>
      <c r="E29" s="133"/>
      <c r="F29" s="133"/>
    </row>
    <row r="30" spans="1:6" ht="17.850000000000001" customHeight="1" x14ac:dyDescent="0.15">
      <c r="A30" s="112" t="s">
        <v>868</v>
      </c>
      <c r="B30" s="91">
        <v>9441</v>
      </c>
      <c r="C30" s="91">
        <v>0</v>
      </c>
      <c r="E30" s="133"/>
      <c r="F30" s="133"/>
    </row>
    <row r="31" spans="1:6" ht="17.850000000000001" customHeight="1" x14ac:dyDescent="0.15">
      <c r="A31" s="79" t="s">
        <v>563</v>
      </c>
      <c r="B31" s="91"/>
      <c r="C31" s="91"/>
      <c r="E31" s="133"/>
      <c r="F31" s="133"/>
    </row>
    <row r="32" spans="1:6" ht="17.850000000000001" customHeight="1" x14ac:dyDescent="0.15">
      <c r="A32" s="112" t="s">
        <v>868</v>
      </c>
      <c r="B32" s="91">
        <v>1191</v>
      </c>
      <c r="C32" s="91">
        <v>0</v>
      </c>
      <c r="E32" s="133"/>
      <c r="F32" s="133"/>
    </row>
    <row r="33" spans="1:6" ht="17.850000000000001" customHeight="1" x14ac:dyDescent="0.15">
      <c r="A33" s="113"/>
      <c r="B33" s="191"/>
      <c r="C33" s="191"/>
      <c r="E33" s="133"/>
      <c r="F33" s="133"/>
    </row>
    <row r="34" spans="1:6" ht="17.850000000000001" customHeight="1" thickBot="1" x14ac:dyDescent="0.2">
      <c r="A34" s="94" t="s">
        <v>72</v>
      </c>
      <c r="B34" s="95">
        <f>SUM(B12:B32)-1</f>
        <v>115122</v>
      </c>
      <c r="C34" s="95">
        <f>SUM(C12:C32)</f>
        <v>17963</v>
      </c>
    </row>
    <row r="35" spans="1:6" ht="17.850000000000001" customHeight="1" thickTop="1" x14ac:dyDescent="0.15">
      <c r="A35" s="81" t="s">
        <v>42</v>
      </c>
      <c r="B35" s="80">
        <f>B9+B34</f>
        <v>117891</v>
      </c>
      <c r="C35" s="80">
        <f>C9+C34</f>
        <v>18408</v>
      </c>
    </row>
  </sheetData>
  <phoneticPr fontId="2"/>
  <printOptions horizontalCentered="1"/>
  <pageMargins left="0.39370078740157483" right="0.39370078740157483" top="0.59055118110236227" bottom="0.39370078740157483" header="0.19685039370078741" footer="0.19685039370078741"/>
  <pageSetup paperSize="9" scale="90" fitToWidth="0" orientation="landscape" r:id="rId1"/>
  <headerFooter>
    <oddHeader xml:space="preserve">&amp;R&amp;9
</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1006-41E3-43B1-AB51-E436D8C0B4D2}">
  <sheetPr>
    <pageSetUpPr fitToPage="1"/>
  </sheetPr>
  <dimension ref="A1:F41"/>
  <sheetViews>
    <sheetView workbookViewId="0">
      <selection activeCell="B10" sqref="B10"/>
    </sheetView>
  </sheetViews>
  <sheetFormatPr defaultColWidth="8.875" defaultRowHeight="11.25" x14ac:dyDescent="0.15"/>
  <cols>
    <col min="1" max="1" width="46.625" style="13" bestFit="1" customWidth="1"/>
    <col min="2" max="3" width="23.875" style="13" customWidth="1"/>
    <col min="4" max="4" width="8.875" style="13"/>
    <col min="5" max="5" width="8.875" style="133"/>
    <col min="6" max="16384" width="8.875" style="13"/>
  </cols>
  <sheetData>
    <row r="1" spans="1:6" ht="21" x14ac:dyDescent="0.2">
      <c r="A1" s="12" t="s">
        <v>752</v>
      </c>
    </row>
    <row r="2" spans="1:6" ht="13.5" x14ac:dyDescent="0.15">
      <c r="A2" s="14"/>
    </row>
    <row r="3" spans="1:6" ht="13.5" x14ac:dyDescent="0.15">
      <c r="A3" s="14"/>
    </row>
    <row r="4" spans="1:6" ht="13.5" x14ac:dyDescent="0.15">
      <c r="C4" s="16" t="s">
        <v>658</v>
      </c>
    </row>
    <row r="5" spans="1:6" ht="22.5" customHeight="1" x14ac:dyDescent="0.15">
      <c r="A5" s="77" t="s">
        <v>64</v>
      </c>
      <c r="B5" s="77" t="s">
        <v>68</v>
      </c>
      <c r="C5" s="77" t="s">
        <v>70</v>
      </c>
    </row>
    <row r="6" spans="1:6" ht="17.850000000000001" customHeight="1" x14ac:dyDescent="0.15">
      <c r="A6" s="79" t="s">
        <v>71</v>
      </c>
      <c r="B6" s="91"/>
      <c r="C6" s="91"/>
    </row>
    <row r="7" spans="1:6" ht="17.850000000000001" customHeight="1" x14ac:dyDescent="0.15">
      <c r="A7" s="93" t="s">
        <v>518</v>
      </c>
      <c r="B7" s="91">
        <v>180</v>
      </c>
      <c r="C7" s="91">
        <v>29</v>
      </c>
      <c r="F7" s="133"/>
    </row>
    <row r="8" spans="1:6" ht="17.850000000000001" customHeight="1" x14ac:dyDescent="0.15">
      <c r="A8" s="79"/>
      <c r="B8" s="91"/>
      <c r="C8" s="91"/>
      <c r="F8" s="133"/>
    </row>
    <row r="9" spans="1:6" ht="17.850000000000001" customHeight="1" thickBot="1" x14ac:dyDescent="0.2">
      <c r="A9" s="94" t="s">
        <v>72</v>
      </c>
      <c r="B9" s="142">
        <f>SUM(B7:B8)</f>
        <v>180</v>
      </c>
      <c r="C9" s="142">
        <f>SUM(C7:C8)</f>
        <v>29</v>
      </c>
      <c r="F9" s="133"/>
    </row>
    <row r="10" spans="1:6" ht="23.25" thickTop="1" x14ac:dyDescent="0.15">
      <c r="A10" s="96" t="s">
        <v>543</v>
      </c>
      <c r="B10" s="91"/>
      <c r="C10" s="91"/>
      <c r="F10" s="133"/>
    </row>
    <row r="11" spans="1:6" ht="17.850000000000001" customHeight="1" x14ac:dyDescent="0.15">
      <c r="A11" s="79" t="s">
        <v>556</v>
      </c>
      <c r="B11" s="91"/>
      <c r="C11" s="91"/>
      <c r="F11" s="133"/>
    </row>
    <row r="12" spans="1:6" ht="17.850000000000001" customHeight="1" x14ac:dyDescent="0.15">
      <c r="A12" s="93" t="s">
        <v>510</v>
      </c>
      <c r="B12" s="91">
        <v>4100</v>
      </c>
      <c r="C12" s="91">
        <v>659</v>
      </c>
      <c r="F12" s="133"/>
    </row>
    <row r="13" spans="1:6" ht="17.850000000000001" customHeight="1" x14ac:dyDescent="0.15">
      <c r="A13" s="93" t="s">
        <v>511</v>
      </c>
      <c r="B13" s="91">
        <v>109</v>
      </c>
      <c r="C13" s="91">
        <v>18</v>
      </c>
      <c r="F13" s="133"/>
    </row>
    <row r="14" spans="1:6" ht="17.850000000000001" customHeight="1" x14ac:dyDescent="0.15">
      <c r="A14" s="93" t="s">
        <v>512</v>
      </c>
      <c r="B14" s="91">
        <v>4876</v>
      </c>
      <c r="C14" s="91">
        <v>784</v>
      </c>
      <c r="F14" s="133"/>
    </row>
    <row r="15" spans="1:6" ht="17.850000000000001" customHeight="1" x14ac:dyDescent="0.15">
      <c r="A15" s="93" t="s">
        <v>513</v>
      </c>
      <c r="B15" s="91">
        <v>725</v>
      </c>
      <c r="C15" s="91">
        <v>117</v>
      </c>
      <c r="F15" s="133"/>
    </row>
    <row r="16" spans="1:6" ht="17.850000000000001" customHeight="1" x14ac:dyDescent="0.15">
      <c r="A16" s="93" t="s">
        <v>769</v>
      </c>
      <c r="B16" s="91">
        <v>108</v>
      </c>
      <c r="C16" s="91">
        <v>17</v>
      </c>
      <c r="F16" s="133"/>
    </row>
    <row r="17" spans="1:6" ht="17.850000000000001" customHeight="1" x14ac:dyDescent="0.15">
      <c r="A17" s="93" t="s">
        <v>608</v>
      </c>
      <c r="B17" s="91">
        <v>0</v>
      </c>
      <c r="C17" s="91">
        <v>0</v>
      </c>
      <c r="F17" s="133"/>
    </row>
    <row r="18" spans="1:6" ht="17.850000000000001" customHeight="1" x14ac:dyDescent="0.15">
      <c r="A18" s="79" t="s">
        <v>557</v>
      </c>
      <c r="B18" s="91"/>
      <c r="C18" s="91"/>
      <c r="F18" s="133"/>
    </row>
    <row r="19" spans="1:6" ht="17.850000000000001" customHeight="1" x14ac:dyDescent="0.15">
      <c r="A19" s="93" t="s">
        <v>558</v>
      </c>
      <c r="B19" s="91">
        <v>21515</v>
      </c>
      <c r="C19" s="91">
        <v>3858</v>
      </c>
      <c r="F19" s="133"/>
    </row>
    <row r="20" spans="1:6" ht="17.850000000000001" customHeight="1" x14ac:dyDescent="0.15">
      <c r="A20" s="79" t="s">
        <v>551</v>
      </c>
      <c r="B20" s="91"/>
      <c r="C20" s="91"/>
      <c r="F20" s="133"/>
    </row>
    <row r="21" spans="1:6" ht="17.850000000000001" customHeight="1" x14ac:dyDescent="0.15">
      <c r="A21" s="93" t="s">
        <v>559</v>
      </c>
      <c r="B21" s="91">
        <v>2244</v>
      </c>
      <c r="C21" s="91">
        <v>472</v>
      </c>
      <c r="F21" s="133"/>
    </row>
    <row r="22" spans="1:6" ht="17.850000000000001" customHeight="1" x14ac:dyDescent="0.15">
      <c r="A22" s="79" t="s">
        <v>560</v>
      </c>
      <c r="B22" s="91"/>
      <c r="C22" s="91"/>
      <c r="F22" s="133"/>
    </row>
    <row r="23" spans="1:6" ht="17.850000000000001" customHeight="1" x14ac:dyDescent="0.15">
      <c r="A23" s="93" t="s">
        <v>561</v>
      </c>
      <c r="B23" s="91">
        <v>901</v>
      </c>
      <c r="C23" s="91">
        <v>80</v>
      </c>
      <c r="F23" s="133"/>
    </row>
    <row r="24" spans="1:6" ht="17.850000000000001" customHeight="1" x14ac:dyDescent="0.15">
      <c r="A24" s="79" t="s">
        <v>555</v>
      </c>
      <c r="B24" s="91"/>
      <c r="C24" s="91"/>
      <c r="F24" s="133"/>
    </row>
    <row r="25" spans="1:6" ht="17.850000000000001" customHeight="1" x14ac:dyDescent="0.15">
      <c r="A25" s="79" t="s">
        <v>601</v>
      </c>
      <c r="B25" s="91"/>
      <c r="C25" s="91"/>
      <c r="F25" s="133"/>
    </row>
    <row r="26" spans="1:6" ht="17.850000000000001" customHeight="1" x14ac:dyDescent="0.15">
      <c r="A26" s="79" t="s">
        <v>609</v>
      </c>
      <c r="B26" s="91">
        <v>92</v>
      </c>
      <c r="C26" s="91">
        <v>15</v>
      </c>
      <c r="F26" s="133"/>
    </row>
    <row r="27" spans="1:6" ht="17.850000000000001" customHeight="1" x14ac:dyDescent="0.15">
      <c r="A27" s="79" t="s">
        <v>805</v>
      </c>
      <c r="B27" s="91">
        <v>0</v>
      </c>
      <c r="C27" s="91">
        <v>0</v>
      </c>
      <c r="F27" s="133"/>
    </row>
    <row r="28" spans="1:6" ht="17.850000000000001" customHeight="1" x14ac:dyDescent="0.15">
      <c r="A28" s="79" t="s">
        <v>562</v>
      </c>
      <c r="B28" s="91"/>
      <c r="C28" s="91"/>
      <c r="F28" s="133"/>
    </row>
    <row r="29" spans="1:6" ht="17.850000000000001" customHeight="1" x14ac:dyDescent="0.15">
      <c r="A29" s="93" t="s">
        <v>869</v>
      </c>
      <c r="B29" s="91">
        <v>114882</v>
      </c>
      <c r="C29" s="91">
        <v>0</v>
      </c>
      <c r="F29" s="133"/>
    </row>
    <row r="30" spans="1:6" ht="17.850000000000001" customHeight="1" x14ac:dyDescent="0.15">
      <c r="A30" s="79" t="s">
        <v>460</v>
      </c>
      <c r="B30" s="91"/>
      <c r="C30" s="91"/>
      <c r="F30" s="133"/>
    </row>
    <row r="31" spans="1:6" ht="17.850000000000001" customHeight="1" x14ac:dyDescent="0.15">
      <c r="A31" s="93" t="s">
        <v>869</v>
      </c>
      <c r="B31" s="91">
        <v>52762</v>
      </c>
      <c r="C31" s="91">
        <v>0</v>
      </c>
      <c r="F31" s="133"/>
    </row>
    <row r="32" spans="1:6" ht="17.850000000000001" customHeight="1" x14ac:dyDescent="0.15">
      <c r="A32" s="79" t="s">
        <v>563</v>
      </c>
      <c r="B32" s="91"/>
      <c r="C32" s="91"/>
      <c r="F32" s="133"/>
    </row>
    <row r="33" spans="1:6" ht="17.850000000000001" customHeight="1" x14ac:dyDescent="0.15">
      <c r="A33" s="93" t="s">
        <v>869</v>
      </c>
      <c r="B33" s="91">
        <v>80521</v>
      </c>
      <c r="C33" s="91">
        <v>0</v>
      </c>
      <c r="F33" s="133"/>
    </row>
    <row r="34" spans="1:6" ht="17.850000000000001" customHeight="1" x14ac:dyDescent="0.15">
      <c r="A34" s="79" t="s">
        <v>727</v>
      </c>
      <c r="B34" s="91"/>
      <c r="C34" s="91"/>
      <c r="F34" s="133"/>
    </row>
    <row r="35" spans="1:6" ht="17.850000000000001" customHeight="1" x14ac:dyDescent="0.15">
      <c r="A35" s="93" t="s">
        <v>879</v>
      </c>
      <c r="B35" s="91">
        <v>10437</v>
      </c>
      <c r="C35" s="91">
        <v>0</v>
      </c>
      <c r="F35" s="133"/>
    </row>
    <row r="36" spans="1:6" ht="17.850000000000001" customHeight="1" x14ac:dyDescent="0.15">
      <c r="A36" s="93" t="s">
        <v>880</v>
      </c>
      <c r="B36" s="91">
        <v>281</v>
      </c>
      <c r="C36" s="91">
        <v>0</v>
      </c>
      <c r="F36" s="133"/>
    </row>
    <row r="37" spans="1:6" ht="17.850000000000001" customHeight="1" x14ac:dyDescent="0.15">
      <c r="A37" s="79" t="s">
        <v>728</v>
      </c>
      <c r="B37" s="91">
        <v>5025</v>
      </c>
      <c r="C37" s="91">
        <v>64</v>
      </c>
      <c r="F37" s="133"/>
    </row>
    <row r="38" spans="1:6" ht="17.850000000000001" customHeight="1" x14ac:dyDescent="0.15">
      <c r="A38" s="79" t="s">
        <v>740</v>
      </c>
      <c r="B38" s="91">
        <v>2</v>
      </c>
      <c r="C38" s="91">
        <v>64</v>
      </c>
      <c r="F38" s="133"/>
    </row>
    <row r="39" spans="1:6" ht="17.850000000000001" customHeight="1" x14ac:dyDescent="0.15">
      <c r="A39" s="97"/>
      <c r="B39" s="191"/>
      <c r="C39" s="191"/>
      <c r="F39" s="133"/>
    </row>
    <row r="40" spans="1:6" ht="17.850000000000001" customHeight="1" thickBot="1" x14ac:dyDescent="0.2">
      <c r="A40" s="94" t="s">
        <v>72</v>
      </c>
      <c r="B40" s="95">
        <f>SUM(B12:B39)+1</f>
        <v>298581</v>
      </c>
      <c r="C40" s="95">
        <f>SUM(C12:C37)-2</f>
        <v>6082</v>
      </c>
    </row>
    <row r="41" spans="1:6" ht="17.850000000000001" customHeight="1" thickTop="1" x14ac:dyDescent="0.15">
      <c r="A41" s="81" t="s">
        <v>42</v>
      </c>
      <c r="B41" s="80">
        <f>B9+B40-3</f>
        <v>298758</v>
      </c>
      <c r="C41" s="80">
        <f>C9+C40-1</f>
        <v>6110</v>
      </c>
    </row>
  </sheetData>
  <phoneticPr fontId="2"/>
  <printOptions horizontalCentered="1"/>
  <pageMargins left="0.39370078740157483" right="0.39370078740157483" top="0.39370078740157483" bottom="0.39370078740157483" header="0.19685039370078741" footer="0.19685039370078741"/>
  <pageSetup paperSize="9" scale="79" fitToWidth="0" orientation="landscape" r:id="rId1"/>
  <headerFooter>
    <oddHeader xml:space="preserve">&amp;R&amp;9
</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C857-9A57-4385-992F-264A646A02E5}">
  <dimension ref="A1:F12"/>
  <sheetViews>
    <sheetView topLeftCell="B1" workbookViewId="0">
      <selection activeCell="F12" sqref="F12"/>
    </sheetView>
  </sheetViews>
  <sheetFormatPr defaultColWidth="8.875" defaultRowHeight="11.25" x14ac:dyDescent="0.15"/>
  <cols>
    <col min="1" max="1" width="20.5" style="13" customWidth="1"/>
    <col min="2" max="6" width="20.875" style="13" customWidth="1"/>
    <col min="7" max="16384" width="8.875" style="13"/>
  </cols>
  <sheetData>
    <row r="1" spans="1:6" ht="21" x14ac:dyDescent="0.2">
      <c r="A1" s="12" t="s">
        <v>751</v>
      </c>
    </row>
    <row r="2" spans="1:6" ht="13.5" x14ac:dyDescent="0.15">
      <c r="A2" s="14"/>
    </row>
    <row r="3" spans="1:6" ht="13.5" x14ac:dyDescent="0.15">
      <c r="A3" s="14"/>
    </row>
    <row r="4" spans="1:6" ht="13.5" x14ac:dyDescent="0.15">
      <c r="F4" s="16" t="s">
        <v>658</v>
      </c>
    </row>
    <row r="5" spans="1:6" ht="22.5" customHeight="1" x14ac:dyDescent="0.15">
      <c r="A5" s="279" t="s">
        <v>106</v>
      </c>
      <c r="B5" s="279" t="s">
        <v>107</v>
      </c>
      <c r="C5" s="279" t="s">
        <v>108</v>
      </c>
      <c r="D5" s="279" t="s">
        <v>109</v>
      </c>
      <c r="E5" s="279"/>
      <c r="F5" s="279" t="s">
        <v>73</v>
      </c>
    </row>
    <row r="6" spans="1:6" ht="22.5" customHeight="1" x14ac:dyDescent="0.15">
      <c r="A6" s="279"/>
      <c r="B6" s="279"/>
      <c r="C6" s="279"/>
      <c r="D6" s="17" t="s">
        <v>110</v>
      </c>
      <c r="E6" s="17" t="s">
        <v>61</v>
      </c>
      <c r="F6" s="279"/>
    </row>
    <row r="7" spans="1:6" s="75" customFormat="1" ht="18" customHeight="1" x14ac:dyDescent="0.15">
      <c r="A7" s="79" t="s">
        <v>520</v>
      </c>
      <c r="B7" s="91">
        <v>15958.946448799999</v>
      </c>
      <c r="C7" s="91">
        <v>18408</v>
      </c>
      <c r="D7" s="91">
        <v>0</v>
      </c>
      <c r="E7" s="91">
        <v>15959</v>
      </c>
      <c r="F7" s="91">
        <f>+SUM(B7,C7,-D7,-E7)</f>
        <v>18407.946448800001</v>
      </c>
    </row>
    <row r="8" spans="1:6" s="75" customFormat="1" ht="18" customHeight="1" x14ac:dyDescent="0.15">
      <c r="A8" s="79" t="s">
        <v>521</v>
      </c>
      <c r="B8" s="91">
        <v>7233</v>
      </c>
      <c r="C8" s="154"/>
      <c r="D8" s="154"/>
      <c r="E8" s="154"/>
      <c r="F8" s="91">
        <v>6110</v>
      </c>
    </row>
    <row r="9" spans="1:6" s="75" customFormat="1" ht="18" customHeight="1" x14ac:dyDescent="0.15">
      <c r="A9" s="79" t="s">
        <v>522</v>
      </c>
      <c r="B9" s="91">
        <v>1240313</v>
      </c>
      <c r="C9" s="154"/>
      <c r="D9" s="154"/>
      <c r="E9" s="154"/>
      <c r="F9" s="91">
        <v>1252594</v>
      </c>
    </row>
    <row r="10" spans="1:6" s="75" customFormat="1" ht="18" customHeight="1" x14ac:dyDescent="0.15">
      <c r="A10" s="79" t="s">
        <v>523</v>
      </c>
      <c r="B10" s="91">
        <v>0</v>
      </c>
      <c r="C10" s="154"/>
      <c r="D10" s="154"/>
      <c r="E10" s="154"/>
      <c r="F10" s="91">
        <v>0</v>
      </c>
    </row>
    <row r="11" spans="1:6" s="75" customFormat="1" ht="18" customHeight="1" x14ac:dyDescent="0.15">
      <c r="A11" s="79" t="s">
        <v>524</v>
      </c>
      <c r="B11" s="91">
        <v>113256</v>
      </c>
      <c r="C11" s="154"/>
      <c r="D11" s="154"/>
      <c r="E11" s="154"/>
      <c r="F11" s="91">
        <v>127315</v>
      </c>
    </row>
    <row r="12" spans="1:6" s="75" customFormat="1" ht="18" customHeight="1" x14ac:dyDescent="0.15">
      <c r="A12" s="81" t="s">
        <v>42</v>
      </c>
      <c r="B12" s="91">
        <f>SUM(B7:B11)</f>
        <v>1376760.9464487999</v>
      </c>
      <c r="C12" s="154"/>
      <c r="D12" s="154"/>
      <c r="E12" s="154"/>
      <c r="F12" s="91">
        <f t="shared" ref="F12" si="0">SUM(F7:F11)</f>
        <v>1404426.9464487999</v>
      </c>
    </row>
  </sheetData>
  <mergeCells count="5">
    <mergeCell ref="A5:A6"/>
    <mergeCell ref="B5:B6"/>
    <mergeCell ref="C5:C6"/>
    <mergeCell ref="D5:E5"/>
    <mergeCell ref="F5:F6"/>
  </mergeCells>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4CB7F-27D6-4726-BB7A-BFE28BAC64BB}">
  <sheetPr>
    <pageSetUpPr fitToPage="1"/>
  </sheetPr>
  <dimension ref="A1:M69"/>
  <sheetViews>
    <sheetView topLeftCell="A60" workbookViewId="0">
      <selection activeCell="D68" sqref="D68"/>
    </sheetView>
  </sheetViews>
  <sheetFormatPr defaultColWidth="8.875" defaultRowHeight="11.25" x14ac:dyDescent="0.15"/>
  <cols>
    <col min="1" max="1" width="28.5" style="13" customWidth="1"/>
    <col min="2" max="2" width="48.5" style="13" bestFit="1" customWidth="1"/>
    <col min="3" max="3" width="27.375" style="13" bestFit="1" customWidth="1"/>
    <col min="4" max="4" width="16.875" style="13" customWidth="1"/>
    <col min="5" max="5" width="43.5" style="13" bestFit="1" customWidth="1"/>
    <col min="6" max="6" width="8.875" style="13"/>
    <col min="7" max="7" width="10.125" style="13" bestFit="1" customWidth="1"/>
    <col min="8" max="16384" width="8.875" style="13"/>
  </cols>
  <sheetData>
    <row r="1" spans="1:13" ht="21" x14ac:dyDescent="0.2">
      <c r="A1" s="12" t="s">
        <v>748</v>
      </c>
    </row>
    <row r="2" spans="1:13" ht="13.5" x14ac:dyDescent="0.15">
      <c r="A2" s="14"/>
    </row>
    <row r="3" spans="1:13" ht="13.5" x14ac:dyDescent="0.15">
      <c r="A3" s="14"/>
    </row>
    <row r="4" spans="1:13" ht="13.5" x14ac:dyDescent="0.15">
      <c r="E4" s="16" t="s">
        <v>658</v>
      </c>
    </row>
    <row r="5" spans="1:13" ht="22.5" customHeight="1" x14ac:dyDescent="0.15">
      <c r="A5" s="17" t="s">
        <v>106</v>
      </c>
      <c r="B5" s="17" t="s">
        <v>132</v>
      </c>
      <c r="C5" s="17" t="s">
        <v>133</v>
      </c>
      <c r="D5" s="17" t="s">
        <v>113</v>
      </c>
      <c r="E5" s="17" t="s">
        <v>134</v>
      </c>
      <c r="M5" s="75"/>
    </row>
    <row r="6" spans="1:13" s="75" customFormat="1" ht="18" customHeight="1" x14ac:dyDescent="0.15">
      <c r="A6" s="310" t="s">
        <v>135</v>
      </c>
      <c r="B6" s="79" t="s">
        <v>799</v>
      </c>
      <c r="C6" s="103"/>
      <c r="D6" s="80"/>
      <c r="E6" s="103"/>
    </row>
    <row r="7" spans="1:13" s="75" customFormat="1" ht="18" customHeight="1" x14ac:dyDescent="0.15">
      <c r="A7" s="310"/>
      <c r="B7" s="103" t="s">
        <v>770</v>
      </c>
      <c r="C7" s="103" t="s">
        <v>771</v>
      </c>
      <c r="D7" s="80">
        <v>34006</v>
      </c>
      <c r="E7" s="103" t="s">
        <v>777</v>
      </c>
    </row>
    <row r="8" spans="1:13" s="75" customFormat="1" ht="18" customHeight="1" x14ac:dyDescent="0.15">
      <c r="A8" s="297"/>
      <c r="B8" s="81" t="s">
        <v>122</v>
      </c>
      <c r="C8" s="99"/>
      <c r="D8" s="80">
        <f>SUBTOTAL(9,D6:D7)</f>
        <v>34006</v>
      </c>
      <c r="E8" s="121"/>
    </row>
    <row r="9" spans="1:13" s="75" customFormat="1" ht="18" customHeight="1" x14ac:dyDescent="0.15">
      <c r="A9" s="313" t="s">
        <v>136</v>
      </c>
      <c r="B9" s="79" t="s">
        <v>525</v>
      </c>
      <c r="C9" s="79" t="s">
        <v>772</v>
      </c>
      <c r="D9" s="80">
        <v>257779</v>
      </c>
      <c r="E9" s="103" t="s">
        <v>778</v>
      </c>
    </row>
    <row r="10" spans="1:13" s="75" customFormat="1" ht="18" customHeight="1" x14ac:dyDescent="0.15">
      <c r="A10" s="314"/>
      <c r="B10" s="79" t="s">
        <v>829</v>
      </c>
      <c r="C10" s="79" t="s">
        <v>806</v>
      </c>
      <c r="D10" s="80">
        <v>196916</v>
      </c>
      <c r="E10" s="103" t="s">
        <v>830</v>
      </c>
    </row>
    <row r="11" spans="1:13" s="75" customFormat="1" ht="18" customHeight="1" x14ac:dyDescent="0.15">
      <c r="A11" s="314"/>
      <c r="B11" s="79" t="s">
        <v>526</v>
      </c>
      <c r="C11" s="79" t="s">
        <v>773</v>
      </c>
      <c r="D11" s="80">
        <v>159846</v>
      </c>
      <c r="E11" s="103" t="s">
        <v>778</v>
      </c>
    </row>
    <row r="12" spans="1:13" s="75" customFormat="1" ht="18" customHeight="1" x14ac:dyDescent="0.15">
      <c r="A12" s="314"/>
      <c r="B12" s="79" t="s">
        <v>527</v>
      </c>
      <c r="C12" s="79" t="s">
        <v>602</v>
      </c>
      <c r="D12" s="80">
        <v>120687</v>
      </c>
      <c r="E12" s="103" t="s">
        <v>779</v>
      </c>
    </row>
    <row r="13" spans="1:13" s="75" customFormat="1" ht="18" customHeight="1" x14ac:dyDescent="0.15">
      <c r="A13" s="314"/>
      <c r="B13" s="79" t="s">
        <v>831</v>
      </c>
      <c r="C13" s="79" t="s">
        <v>832</v>
      </c>
      <c r="D13" s="80">
        <v>102330</v>
      </c>
      <c r="E13" s="103" t="s">
        <v>833</v>
      </c>
    </row>
    <row r="14" spans="1:13" s="75" customFormat="1" ht="18" customHeight="1" x14ac:dyDescent="0.15">
      <c r="A14" s="314"/>
      <c r="B14" s="79" t="s">
        <v>528</v>
      </c>
      <c r="C14" s="79" t="s">
        <v>361</v>
      </c>
      <c r="D14" s="80">
        <v>83663</v>
      </c>
      <c r="E14" s="103" t="s">
        <v>780</v>
      </c>
    </row>
    <row r="15" spans="1:13" s="75" customFormat="1" ht="18" customHeight="1" x14ac:dyDescent="0.15">
      <c r="A15" s="314"/>
      <c r="B15" s="79" t="s">
        <v>834</v>
      </c>
      <c r="C15" s="79" t="s">
        <v>835</v>
      </c>
      <c r="D15" s="80">
        <v>50070</v>
      </c>
      <c r="E15" s="103" t="s">
        <v>836</v>
      </c>
    </row>
    <row r="16" spans="1:13" s="75" customFormat="1" ht="18" customHeight="1" x14ac:dyDescent="0.15">
      <c r="A16" s="314"/>
      <c r="B16" s="79" t="s">
        <v>837</v>
      </c>
      <c r="C16" s="79" t="s">
        <v>806</v>
      </c>
      <c r="D16" s="80">
        <v>47400</v>
      </c>
      <c r="E16" s="103" t="s">
        <v>830</v>
      </c>
    </row>
    <row r="17" spans="1:8" s="75" customFormat="1" ht="18" customHeight="1" x14ac:dyDescent="0.15">
      <c r="A17" s="314"/>
      <c r="B17" s="79" t="s">
        <v>774</v>
      </c>
      <c r="C17" s="79" t="s">
        <v>775</v>
      </c>
      <c r="D17" s="80">
        <v>45823</v>
      </c>
      <c r="E17" s="103" t="s">
        <v>778</v>
      </c>
    </row>
    <row r="18" spans="1:8" s="75" customFormat="1" ht="18" customHeight="1" x14ac:dyDescent="0.15">
      <c r="A18" s="314"/>
      <c r="B18" s="79" t="s">
        <v>529</v>
      </c>
      <c r="C18" s="79" t="s">
        <v>776</v>
      </c>
      <c r="D18" s="80">
        <v>34907</v>
      </c>
      <c r="E18" s="103" t="s">
        <v>781</v>
      </c>
    </row>
    <row r="19" spans="1:8" s="75" customFormat="1" ht="18" customHeight="1" x14ac:dyDescent="0.15">
      <c r="A19" s="314"/>
      <c r="B19" s="79" t="s">
        <v>838</v>
      </c>
      <c r="C19" s="79" t="s">
        <v>839</v>
      </c>
      <c r="D19" s="80">
        <v>34800</v>
      </c>
      <c r="E19" s="103" t="s">
        <v>840</v>
      </c>
    </row>
    <row r="20" spans="1:8" s="75" customFormat="1" ht="18" customHeight="1" x14ac:dyDescent="0.15">
      <c r="A20" s="314"/>
      <c r="B20" s="79" t="s">
        <v>530</v>
      </c>
      <c r="C20" s="79" t="s">
        <v>603</v>
      </c>
      <c r="D20" s="80">
        <v>18998</v>
      </c>
      <c r="E20" s="103" t="s">
        <v>782</v>
      </c>
    </row>
    <row r="21" spans="1:8" s="75" customFormat="1" ht="18" customHeight="1" x14ac:dyDescent="0.15">
      <c r="A21" s="314"/>
      <c r="B21" s="79" t="s">
        <v>841</v>
      </c>
      <c r="C21" s="79" t="s">
        <v>842</v>
      </c>
      <c r="D21" s="80">
        <v>18094</v>
      </c>
      <c r="E21" s="103" t="s">
        <v>843</v>
      </c>
    </row>
    <row r="22" spans="1:8" s="75" customFormat="1" ht="18" customHeight="1" x14ac:dyDescent="0.15">
      <c r="A22" s="314"/>
      <c r="B22" s="79" t="s">
        <v>844</v>
      </c>
      <c r="C22" s="79" t="s">
        <v>845</v>
      </c>
      <c r="D22" s="80">
        <v>17961</v>
      </c>
      <c r="E22" s="103" t="s">
        <v>846</v>
      </c>
    </row>
    <row r="23" spans="1:8" s="75" customFormat="1" ht="18" customHeight="1" x14ac:dyDescent="0.15">
      <c r="A23" s="314"/>
      <c r="B23" s="79" t="s">
        <v>834</v>
      </c>
      <c r="C23" s="79" t="s">
        <v>847</v>
      </c>
      <c r="D23" s="80">
        <v>15700</v>
      </c>
      <c r="E23" s="103" t="s">
        <v>848</v>
      </c>
    </row>
    <row r="24" spans="1:8" s="75" customFormat="1" ht="18" customHeight="1" x14ac:dyDescent="0.15">
      <c r="A24" s="314"/>
      <c r="B24" s="79" t="s">
        <v>849</v>
      </c>
      <c r="C24" s="79" t="s">
        <v>850</v>
      </c>
      <c r="D24" s="80">
        <v>14792</v>
      </c>
      <c r="E24" s="103" t="s">
        <v>851</v>
      </c>
    </row>
    <row r="25" spans="1:8" s="75" customFormat="1" ht="18" customHeight="1" x14ac:dyDescent="0.15">
      <c r="A25" s="314"/>
      <c r="B25" s="79" t="s">
        <v>531</v>
      </c>
      <c r="C25" s="79" t="s">
        <v>604</v>
      </c>
      <c r="D25" s="80">
        <v>14647</v>
      </c>
      <c r="E25" s="103" t="s">
        <v>783</v>
      </c>
    </row>
    <row r="26" spans="1:8" s="75" customFormat="1" ht="18" customHeight="1" x14ac:dyDescent="0.15">
      <c r="A26" s="314"/>
      <c r="B26" s="79" t="s">
        <v>532</v>
      </c>
      <c r="C26" s="79" t="s">
        <v>363</v>
      </c>
      <c r="D26" s="80">
        <v>12431</v>
      </c>
      <c r="E26" s="103" t="s">
        <v>780</v>
      </c>
    </row>
    <row r="27" spans="1:8" s="75" customFormat="1" ht="18" customHeight="1" x14ac:dyDescent="0.15">
      <c r="A27" s="314"/>
      <c r="B27" s="79" t="s">
        <v>852</v>
      </c>
      <c r="C27" s="79" t="s">
        <v>853</v>
      </c>
      <c r="D27" s="80">
        <v>11802</v>
      </c>
      <c r="E27" s="103" t="s">
        <v>854</v>
      </c>
    </row>
    <row r="28" spans="1:8" s="75" customFormat="1" ht="18" customHeight="1" x14ac:dyDescent="0.15">
      <c r="A28" s="314"/>
      <c r="B28" s="79" t="s">
        <v>838</v>
      </c>
      <c r="C28" s="79" t="s">
        <v>855</v>
      </c>
      <c r="D28" s="80">
        <v>11600</v>
      </c>
      <c r="E28" s="103" t="s">
        <v>840</v>
      </c>
    </row>
    <row r="29" spans="1:8" s="75" customFormat="1" ht="18" customHeight="1" x14ac:dyDescent="0.15">
      <c r="A29" s="314"/>
      <c r="B29" s="79" t="s">
        <v>856</v>
      </c>
      <c r="C29" s="79" t="s">
        <v>857</v>
      </c>
      <c r="D29" s="80">
        <v>10500</v>
      </c>
      <c r="E29" s="103" t="s">
        <v>858</v>
      </c>
    </row>
    <row r="30" spans="1:8" s="75" customFormat="1" ht="18" customHeight="1" x14ac:dyDescent="0.15">
      <c r="A30" s="314"/>
      <c r="B30" s="79" t="s">
        <v>859</v>
      </c>
      <c r="C30" s="79" t="s">
        <v>860</v>
      </c>
      <c r="D30" s="80">
        <v>10264</v>
      </c>
      <c r="E30" s="103" t="s">
        <v>861</v>
      </c>
    </row>
    <row r="31" spans="1:8" s="75" customFormat="1" ht="18" customHeight="1" x14ac:dyDescent="0.15">
      <c r="A31" s="314"/>
      <c r="B31" s="79" t="s">
        <v>674</v>
      </c>
      <c r="C31" s="79"/>
      <c r="D31" s="80">
        <v>217144</v>
      </c>
      <c r="E31" s="103"/>
    </row>
    <row r="32" spans="1:8" s="75" customFormat="1" ht="18" customHeight="1" x14ac:dyDescent="0.15">
      <c r="A32" s="314"/>
      <c r="B32" s="100" t="s">
        <v>564</v>
      </c>
      <c r="C32" s="101"/>
      <c r="D32" s="102">
        <f>SUBTOTAL(9,D9:D31)</f>
        <v>1508154</v>
      </c>
      <c r="E32" s="122"/>
      <c r="H32" s="115"/>
    </row>
    <row r="33" spans="1:5" s="75" customFormat="1" ht="18" customHeight="1" x14ac:dyDescent="0.15">
      <c r="A33" s="314"/>
      <c r="B33" s="79" t="s">
        <v>565</v>
      </c>
      <c r="C33" s="103" t="s">
        <v>863</v>
      </c>
      <c r="D33" s="80">
        <v>967853</v>
      </c>
      <c r="E33" s="103" t="s">
        <v>864</v>
      </c>
    </row>
    <row r="34" spans="1:5" s="75" customFormat="1" ht="18" customHeight="1" x14ac:dyDescent="0.15">
      <c r="A34" s="314"/>
      <c r="B34" s="79" t="s">
        <v>605</v>
      </c>
      <c r="C34" s="103" t="s">
        <v>863</v>
      </c>
      <c r="D34" s="80">
        <v>352662</v>
      </c>
      <c r="E34" s="103" t="s">
        <v>605</v>
      </c>
    </row>
    <row r="35" spans="1:5" s="75" customFormat="1" ht="18" customHeight="1" x14ac:dyDescent="0.15">
      <c r="A35" s="314"/>
      <c r="B35" s="79" t="s">
        <v>566</v>
      </c>
      <c r="C35" s="103" t="s">
        <v>863</v>
      </c>
      <c r="D35" s="80">
        <v>150831</v>
      </c>
      <c r="E35" s="103" t="s">
        <v>865</v>
      </c>
    </row>
    <row r="36" spans="1:5" s="75" customFormat="1" ht="18" customHeight="1" x14ac:dyDescent="0.15">
      <c r="A36" s="314"/>
      <c r="B36" s="79" t="s">
        <v>606</v>
      </c>
      <c r="C36" s="103" t="s">
        <v>863</v>
      </c>
      <c r="D36" s="80">
        <v>133064</v>
      </c>
      <c r="E36" s="103" t="s">
        <v>606</v>
      </c>
    </row>
    <row r="37" spans="1:5" s="75" customFormat="1" ht="18" customHeight="1" x14ac:dyDescent="0.15">
      <c r="A37" s="314"/>
      <c r="B37" s="79" t="s">
        <v>611</v>
      </c>
      <c r="C37" s="103" t="s">
        <v>863</v>
      </c>
      <c r="D37" s="80">
        <v>61422</v>
      </c>
      <c r="E37" s="103" t="s">
        <v>567</v>
      </c>
    </row>
    <row r="38" spans="1:5" s="75" customFormat="1" ht="18" customHeight="1" x14ac:dyDescent="0.15">
      <c r="A38" s="314"/>
      <c r="B38" s="79" t="s">
        <v>61</v>
      </c>
      <c r="C38" s="103"/>
      <c r="D38" s="80">
        <v>17275</v>
      </c>
      <c r="E38" s="103"/>
    </row>
    <row r="39" spans="1:5" s="75" customFormat="1" ht="18" customHeight="1" x14ac:dyDescent="0.15">
      <c r="A39" s="314"/>
      <c r="B39" s="100" t="s">
        <v>568</v>
      </c>
      <c r="C39" s="101"/>
      <c r="D39" s="102">
        <f>SUBTOTAL(9,D33:D38)</f>
        <v>1683107</v>
      </c>
      <c r="E39" s="122"/>
    </row>
    <row r="40" spans="1:5" s="75" customFormat="1" ht="18" customHeight="1" x14ac:dyDescent="0.15">
      <c r="A40" s="314"/>
      <c r="B40" s="79" t="s">
        <v>569</v>
      </c>
      <c r="C40" s="79" t="s">
        <v>787</v>
      </c>
      <c r="D40" s="80">
        <v>190781</v>
      </c>
      <c r="E40" s="103" t="s">
        <v>788</v>
      </c>
    </row>
    <row r="41" spans="1:5" s="75" customFormat="1" ht="18" customHeight="1" x14ac:dyDescent="0.15">
      <c r="A41" s="314"/>
      <c r="B41" s="79" t="s">
        <v>612</v>
      </c>
      <c r="C41" s="79" t="s">
        <v>789</v>
      </c>
      <c r="D41" s="80">
        <v>4592</v>
      </c>
      <c r="E41" s="103"/>
    </row>
    <row r="42" spans="1:5" s="75" customFormat="1" ht="18" customHeight="1" x14ac:dyDescent="0.15">
      <c r="A42" s="314"/>
      <c r="B42" s="79" t="s">
        <v>790</v>
      </c>
      <c r="C42" s="79"/>
      <c r="D42" s="80">
        <v>367</v>
      </c>
      <c r="E42" s="103"/>
    </row>
    <row r="43" spans="1:5" s="75" customFormat="1" ht="18" customHeight="1" x14ac:dyDescent="0.15">
      <c r="A43" s="314"/>
      <c r="B43" s="100" t="s">
        <v>570</v>
      </c>
      <c r="C43" s="101"/>
      <c r="D43" s="102">
        <f>SUBTOTAL(9,D40:D42)</f>
        <v>195740</v>
      </c>
      <c r="E43" s="122"/>
    </row>
    <row r="44" spans="1:5" s="75" customFormat="1" ht="18" customHeight="1" x14ac:dyDescent="0.15">
      <c r="A44" s="314"/>
      <c r="B44" s="79" t="s">
        <v>571</v>
      </c>
      <c r="C44" s="79" t="s">
        <v>786</v>
      </c>
      <c r="D44" s="80">
        <v>748443</v>
      </c>
      <c r="E44" s="103" t="s">
        <v>791</v>
      </c>
    </row>
    <row r="45" spans="1:5" s="75" customFormat="1" ht="18" customHeight="1" x14ac:dyDescent="0.15">
      <c r="A45" s="314"/>
      <c r="B45" s="79" t="s">
        <v>572</v>
      </c>
      <c r="C45" s="79" t="s">
        <v>786</v>
      </c>
      <c r="D45" s="80">
        <v>392935</v>
      </c>
      <c r="E45" s="103" t="s">
        <v>792</v>
      </c>
    </row>
    <row r="46" spans="1:5" s="75" customFormat="1" ht="18" customHeight="1" x14ac:dyDescent="0.15">
      <c r="A46" s="314"/>
      <c r="B46" s="79" t="s">
        <v>573</v>
      </c>
      <c r="C46" s="79" t="s">
        <v>786</v>
      </c>
      <c r="D46" s="80">
        <v>259962</v>
      </c>
      <c r="E46" s="103" t="s">
        <v>793</v>
      </c>
    </row>
    <row r="47" spans="1:5" s="75" customFormat="1" ht="18" customHeight="1" x14ac:dyDescent="0.15">
      <c r="A47" s="314"/>
      <c r="B47" s="79" t="s">
        <v>794</v>
      </c>
      <c r="C47" s="79"/>
      <c r="D47" s="80">
        <v>260789</v>
      </c>
      <c r="E47" s="103"/>
    </row>
    <row r="48" spans="1:5" s="75" customFormat="1" ht="18" customHeight="1" x14ac:dyDescent="0.15">
      <c r="A48" s="314"/>
      <c r="B48" s="100" t="s">
        <v>574</v>
      </c>
      <c r="C48" s="101"/>
      <c r="D48" s="102">
        <f>SUBTOTAL(9,D44:D47)+1</f>
        <v>1662130</v>
      </c>
      <c r="E48" s="122"/>
    </row>
    <row r="49" spans="1:5" s="75" customFormat="1" ht="18" customHeight="1" x14ac:dyDescent="0.15">
      <c r="A49" s="314"/>
      <c r="B49" s="79" t="s">
        <v>881</v>
      </c>
      <c r="C49" s="79"/>
      <c r="D49" s="80">
        <v>1315</v>
      </c>
      <c r="E49" s="103"/>
    </row>
    <row r="50" spans="1:5" s="75" customFormat="1" ht="18" customHeight="1" x14ac:dyDescent="0.15">
      <c r="A50" s="314"/>
      <c r="B50" s="100" t="s">
        <v>882</v>
      </c>
      <c r="C50" s="101"/>
      <c r="D50" s="102">
        <f>SUBTOTAL(9,D49)</f>
        <v>1315</v>
      </c>
      <c r="E50" s="122"/>
    </row>
    <row r="51" spans="1:5" s="75" customFormat="1" ht="18" customHeight="1" x14ac:dyDescent="0.15">
      <c r="A51" s="314"/>
      <c r="B51" s="79" t="s">
        <v>705</v>
      </c>
      <c r="C51" s="79"/>
      <c r="D51" s="80">
        <v>127</v>
      </c>
      <c r="E51" s="103"/>
    </row>
    <row r="52" spans="1:5" s="75" customFormat="1" ht="18" customHeight="1" x14ac:dyDescent="0.15">
      <c r="A52" s="314"/>
      <c r="B52" s="100" t="s">
        <v>575</v>
      </c>
      <c r="C52" s="101"/>
      <c r="D52" s="102">
        <f>SUBTOTAL(9,D51)</f>
        <v>127</v>
      </c>
      <c r="E52" s="122"/>
    </row>
    <row r="53" spans="1:5" s="75" customFormat="1" ht="18" customHeight="1" x14ac:dyDescent="0.15">
      <c r="A53" s="314"/>
      <c r="B53" s="79" t="s">
        <v>706</v>
      </c>
      <c r="C53" s="79"/>
      <c r="D53" s="80">
        <v>54326</v>
      </c>
      <c r="E53" s="103"/>
    </row>
    <row r="54" spans="1:5" s="75" customFormat="1" ht="18" customHeight="1" x14ac:dyDescent="0.15">
      <c r="A54" s="314"/>
      <c r="B54" s="79" t="s">
        <v>707</v>
      </c>
      <c r="C54" s="79"/>
      <c r="D54" s="80">
        <v>8111</v>
      </c>
      <c r="E54" s="103"/>
    </row>
    <row r="55" spans="1:5" s="75" customFormat="1" ht="18" customHeight="1" x14ac:dyDescent="0.15">
      <c r="A55" s="314"/>
      <c r="B55" s="100" t="s">
        <v>576</v>
      </c>
      <c r="C55" s="101"/>
      <c r="D55" s="102">
        <f>SUBTOTAL(9,D53:D54)</f>
        <v>62437</v>
      </c>
      <c r="E55" s="122"/>
    </row>
    <row r="56" spans="1:5" s="75" customFormat="1" ht="18" customHeight="1" x14ac:dyDescent="0.15">
      <c r="A56" s="314"/>
      <c r="B56" s="79" t="s">
        <v>872</v>
      </c>
      <c r="C56" s="79"/>
      <c r="D56" s="80">
        <v>-4555</v>
      </c>
      <c r="E56" s="103"/>
    </row>
    <row r="57" spans="1:5" s="75" customFormat="1" ht="18" customHeight="1" x14ac:dyDescent="0.15">
      <c r="A57" s="314"/>
      <c r="B57" s="100" t="s">
        <v>577</v>
      </c>
      <c r="C57" s="101"/>
      <c r="D57" s="102">
        <f>SUBTOTAL(9,D56:D56)</f>
        <v>-4555</v>
      </c>
      <c r="E57" s="122"/>
    </row>
    <row r="58" spans="1:5" s="75" customFormat="1" ht="18" customHeight="1" x14ac:dyDescent="0.15">
      <c r="A58" s="314"/>
      <c r="B58" s="79" t="s">
        <v>729</v>
      </c>
      <c r="C58" s="79"/>
      <c r="D58" s="80">
        <v>9745</v>
      </c>
      <c r="E58" s="103"/>
    </row>
    <row r="59" spans="1:5" s="75" customFormat="1" ht="18" customHeight="1" x14ac:dyDescent="0.15">
      <c r="A59" s="314"/>
      <c r="B59" s="79" t="s">
        <v>730</v>
      </c>
      <c r="C59" s="79"/>
      <c r="D59" s="80">
        <v>700</v>
      </c>
      <c r="E59" s="103"/>
    </row>
    <row r="60" spans="1:5" s="75" customFormat="1" ht="18" customHeight="1" x14ac:dyDescent="0.15">
      <c r="A60" s="314"/>
      <c r="B60" s="79" t="s">
        <v>731</v>
      </c>
      <c r="C60" s="79"/>
      <c r="D60" s="80">
        <v>283</v>
      </c>
      <c r="E60" s="103"/>
    </row>
    <row r="61" spans="1:5" s="75" customFormat="1" ht="18" customHeight="1" x14ac:dyDescent="0.15">
      <c r="A61" s="314"/>
      <c r="B61" s="79" t="s">
        <v>732</v>
      </c>
      <c r="C61" s="79"/>
      <c r="D61" s="80">
        <v>872</v>
      </c>
      <c r="E61" s="103"/>
    </row>
    <row r="62" spans="1:5" s="75" customFormat="1" ht="18" customHeight="1" x14ac:dyDescent="0.15">
      <c r="A62" s="314"/>
      <c r="B62" s="79" t="s">
        <v>725</v>
      </c>
      <c r="C62" s="79"/>
      <c r="D62" s="80">
        <v>1175</v>
      </c>
      <c r="E62" s="103"/>
    </row>
    <row r="63" spans="1:5" s="75" customFormat="1" ht="18" customHeight="1" x14ac:dyDescent="0.15">
      <c r="A63" s="314"/>
      <c r="B63" s="79" t="s">
        <v>726</v>
      </c>
      <c r="C63" s="79"/>
      <c r="D63" s="80">
        <v>6018</v>
      </c>
      <c r="E63" s="103"/>
    </row>
    <row r="64" spans="1:5" s="75" customFormat="1" ht="18" customHeight="1" x14ac:dyDescent="0.15">
      <c r="A64" s="314"/>
      <c r="B64" s="79" t="s">
        <v>733</v>
      </c>
      <c r="C64" s="79"/>
      <c r="D64" s="80">
        <v>9282</v>
      </c>
      <c r="E64" s="103"/>
    </row>
    <row r="65" spans="1:5" s="75" customFormat="1" ht="18" customHeight="1" x14ac:dyDescent="0.15">
      <c r="A65" s="314"/>
      <c r="B65" s="79" t="s">
        <v>884</v>
      </c>
      <c r="C65" s="79"/>
      <c r="D65" s="80">
        <v>228</v>
      </c>
      <c r="E65" s="103"/>
    </row>
    <row r="66" spans="1:5" s="75" customFormat="1" ht="18" customHeight="1" x14ac:dyDescent="0.15">
      <c r="A66" s="314"/>
      <c r="B66" s="100" t="s">
        <v>734</v>
      </c>
      <c r="C66" s="101"/>
      <c r="D66" s="102">
        <f>SUBTOTAL(9,D58:D65)</f>
        <v>28303</v>
      </c>
      <c r="E66" s="122"/>
    </row>
    <row r="67" spans="1:5" s="75" customFormat="1" ht="18" customHeight="1" x14ac:dyDescent="0.15">
      <c r="A67" s="314"/>
      <c r="B67" s="79" t="s">
        <v>736</v>
      </c>
      <c r="C67" s="79"/>
      <c r="D67" s="80">
        <v>-873753</v>
      </c>
      <c r="E67" s="103"/>
    </row>
    <row r="68" spans="1:5" s="75" customFormat="1" ht="18" customHeight="1" x14ac:dyDescent="0.15">
      <c r="A68" s="315"/>
      <c r="B68" s="100" t="s">
        <v>735</v>
      </c>
      <c r="C68" s="101"/>
      <c r="D68" s="102">
        <f>SUBTOTAL(9,D67)</f>
        <v>-873753</v>
      </c>
      <c r="E68" s="122"/>
    </row>
    <row r="69" spans="1:5" s="75" customFormat="1" ht="18" customHeight="1" x14ac:dyDescent="0.15">
      <c r="A69" s="81" t="s">
        <v>42</v>
      </c>
      <c r="B69" s="99"/>
      <c r="C69" s="99"/>
      <c r="D69" s="80">
        <f>SUBTOTAL(9,D6:D68)</f>
        <v>4297010</v>
      </c>
      <c r="E69" s="121"/>
    </row>
  </sheetData>
  <mergeCells count="2">
    <mergeCell ref="A6:A8"/>
    <mergeCell ref="A9:A68"/>
  </mergeCells>
  <phoneticPr fontId="2"/>
  <printOptions horizontalCentered="1"/>
  <pageMargins left="0.39370078740157483" right="0.39370078740157483" top="0.39370078740157483" bottom="0.39370078740157483" header="0.19685039370078741" footer="0.19685039370078741"/>
  <pageSetup paperSize="9" scale="47" orientation="landscape" r:id="rId1"/>
  <headerFooter>
    <oddHeader xml:space="preserve">&amp;R&amp;9
</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112"/>
  <sheetViews>
    <sheetView topLeftCell="A91" workbookViewId="0">
      <selection activeCell="E111" sqref="E111"/>
    </sheetView>
  </sheetViews>
  <sheetFormatPr defaultColWidth="8.875" defaultRowHeight="11.25" x14ac:dyDescent="0.15"/>
  <cols>
    <col min="1" max="2" width="17.125" style="13" customWidth="1"/>
    <col min="3" max="3" width="23.625" style="13" customWidth="1"/>
    <col min="4" max="4" width="36.875" style="13" bestFit="1" customWidth="1"/>
    <col min="5" max="9" width="23.625" style="13" customWidth="1"/>
    <col min="10" max="10" width="9.75" style="13" bestFit="1" customWidth="1"/>
    <col min="11" max="13" width="8.875" style="13"/>
    <col min="14" max="14" width="9.75" style="13" bestFit="1" customWidth="1"/>
    <col min="15" max="16384" width="8.875" style="13"/>
  </cols>
  <sheetData>
    <row r="1" spans="1:9" ht="21" x14ac:dyDescent="0.2">
      <c r="A1" s="12" t="s">
        <v>749</v>
      </c>
    </row>
    <row r="2" spans="1:9" ht="13.5" x14ac:dyDescent="0.15">
      <c r="A2" s="14"/>
    </row>
    <row r="3" spans="1:9" ht="13.5" x14ac:dyDescent="0.15">
      <c r="A3" s="14"/>
    </row>
    <row r="4" spans="1:9" ht="13.5" x14ac:dyDescent="0.15">
      <c r="E4" s="16" t="s">
        <v>658</v>
      </c>
      <c r="F4" s="16"/>
      <c r="G4" s="16"/>
      <c r="H4" s="16"/>
      <c r="I4" s="16"/>
    </row>
    <row r="5" spans="1:9" ht="22.5" customHeight="1" x14ac:dyDescent="0.15">
      <c r="A5" s="17" t="s">
        <v>111</v>
      </c>
      <c r="B5" s="17" t="s">
        <v>106</v>
      </c>
      <c r="C5" s="279" t="s">
        <v>112</v>
      </c>
      <c r="D5" s="279"/>
      <c r="E5" s="17" t="s">
        <v>113</v>
      </c>
      <c r="F5" s="48"/>
      <c r="G5" s="48"/>
      <c r="H5" s="48"/>
      <c r="I5" s="48"/>
    </row>
    <row r="6" spans="1:9" s="75" customFormat="1" ht="18" customHeight="1" x14ac:dyDescent="0.15">
      <c r="A6" s="297" t="s">
        <v>114</v>
      </c>
      <c r="B6" s="297" t="s">
        <v>115</v>
      </c>
      <c r="C6" s="295" t="s">
        <v>533</v>
      </c>
      <c r="D6" s="296"/>
      <c r="E6" s="91">
        <v>937861</v>
      </c>
    </row>
    <row r="7" spans="1:9" s="75" customFormat="1" ht="18" customHeight="1" x14ac:dyDescent="0.15">
      <c r="A7" s="297"/>
      <c r="B7" s="297"/>
      <c r="C7" s="295" t="s">
        <v>116</v>
      </c>
      <c r="D7" s="296"/>
      <c r="E7" s="91">
        <v>62495</v>
      </c>
    </row>
    <row r="8" spans="1:9" s="75" customFormat="1" ht="18" customHeight="1" x14ac:dyDescent="0.15">
      <c r="A8" s="297"/>
      <c r="B8" s="297"/>
      <c r="C8" s="295" t="s">
        <v>534</v>
      </c>
      <c r="D8" s="296"/>
      <c r="E8" s="91">
        <v>458</v>
      </c>
    </row>
    <row r="9" spans="1:9" s="75" customFormat="1" ht="18" customHeight="1" x14ac:dyDescent="0.15">
      <c r="A9" s="297"/>
      <c r="B9" s="297"/>
      <c r="C9" s="295" t="s">
        <v>535</v>
      </c>
      <c r="D9" s="296"/>
      <c r="E9" s="91">
        <v>4101</v>
      </c>
    </row>
    <row r="10" spans="1:9" s="75" customFormat="1" ht="18" customHeight="1" x14ac:dyDescent="0.15">
      <c r="A10" s="297"/>
      <c r="B10" s="297"/>
      <c r="C10" s="295" t="s">
        <v>536</v>
      </c>
      <c r="D10" s="296"/>
      <c r="E10" s="91">
        <v>5019</v>
      </c>
    </row>
    <row r="11" spans="1:9" s="75" customFormat="1" ht="18" customHeight="1" x14ac:dyDescent="0.15">
      <c r="A11" s="297"/>
      <c r="B11" s="297"/>
      <c r="C11" s="295" t="s">
        <v>704</v>
      </c>
      <c r="D11" s="296"/>
      <c r="E11" s="91">
        <v>13598</v>
      </c>
    </row>
    <row r="12" spans="1:9" s="75" customFormat="1" ht="18" customHeight="1" x14ac:dyDescent="0.15">
      <c r="A12" s="297"/>
      <c r="B12" s="297"/>
      <c r="C12" s="295" t="s">
        <v>117</v>
      </c>
      <c r="D12" s="296"/>
      <c r="E12" s="91">
        <v>314966</v>
      </c>
    </row>
    <row r="13" spans="1:9" s="75" customFormat="1" ht="18" customHeight="1" x14ac:dyDescent="0.15">
      <c r="A13" s="297"/>
      <c r="B13" s="297"/>
      <c r="C13" s="295" t="s">
        <v>610</v>
      </c>
      <c r="D13" s="296"/>
      <c r="E13" s="91">
        <v>6790</v>
      </c>
    </row>
    <row r="14" spans="1:9" s="75" customFormat="1" ht="18" customHeight="1" x14ac:dyDescent="0.15">
      <c r="A14" s="297"/>
      <c r="B14" s="297"/>
      <c r="C14" s="295" t="s">
        <v>537</v>
      </c>
      <c r="D14" s="296"/>
      <c r="E14" s="91">
        <v>52570</v>
      </c>
    </row>
    <row r="15" spans="1:9" s="75" customFormat="1" ht="18" customHeight="1" x14ac:dyDescent="0.15">
      <c r="A15" s="297"/>
      <c r="B15" s="297"/>
      <c r="C15" s="295" t="s">
        <v>118</v>
      </c>
      <c r="D15" s="296"/>
      <c r="E15" s="91">
        <v>3429439</v>
      </c>
    </row>
    <row r="16" spans="1:9" s="75" customFormat="1" ht="18" customHeight="1" x14ac:dyDescent="0.15">
      <c r="A16" s="297"/>
      <c r="B16" s="297"/>
      <c r="C16" s="295" t="s">
        <v>538</v>
      </c>
      <c r="D16" s="296"/>
      <c r="E16" s="91">
        <v>752</v>
      </c>
    </row>
    <row r="17" spans="1:5" s="75" customFormat="1" ht="18" customHeight="1" x14ac:dyDescent="0.15">
      <c r="A17" s="297"/>
      <c r="B17" s="297"/>
      <c r="C17" s="295" t="s">
        <v>539</v>
      </c>
      <c r="D17" s="296"/>
      <c r="E17" s="91">
        <v>5577</v>
      </c>
    </row>
    <row r="18" spans="1:5" s="75" customFormat="1" ht="18" customHeight="1" x14ac:dyDescent="0.15">
      <c r="A18" s="297"/>
      <c r="B18" s="297"/>
      <c r="C18" s="295" t="s">
        <v>540</v>
      </c>
      <c r="D18" s="296"/>
      <c r="E18" s="91">
        <v>308618</v>
      </c>
    </row>
    <row r="19" spans="1:5" s="75" customFormat="1" ht="18" customHeight="1" x14ac:dyDescent="0.15">
      <c r="A19" s="297"/>
      <c r="B19" s="297"/>
      <c r="C19" s="293" t="s">
        <v>862</v>
      </c>
      <c r="D19" s="294"/>
      <c r="E19" s="91">
        <v>5230</v>
      </c>
    </row>
    <row r="20" spans="1:5" s="75" customFormat="1" ht="18" customHeight="1" x14ac:dyDescent="0.15">
      <c r="A20" s="297"/>
      <c r="B20" s="297"/>
      <c r="C20" s="295" t="s">
        <v>541</v>
      </c>
      <c r="D20" s="296"/>
      <c r="E20" s="91">
        <v>4471</v>
      </c>
    </row>
    <row r="21" spans="1:5" s="75" customFormat="1" ht="18" customHeight="1" x14ac:dyDescent="0.15">
      <c r="A21" s="297"/>
      <c r="B21" s="297"/>
      <c r="C21" s="297" t="s">
        <v>72</v>
      </c>
      <c r="D21" s="296"/>
      <c r="E21" s="91">
        <f>SUBTOTAL(9,E6:E20)</f>
        <v>5151945</v>
      </c>
    </row>
    <row r="22" spans="1:5" s="75" customFormat="1" ht="18" customHeight="1" x14ac:dyDescent="0.15">
      <c r="A22" s="297"/>
      <c r="B22" s="297" t="s">
        <v>119</v>
      </c>
      <c r="C22" s="298" t="s">
        <v>120</v>
      </c>
      <c r="D22" s="79" t="s">
        <v>121</v>
      </c>
      <c r="E22" s="91">
        <v>86736</v>
      </c>
    </row>
    <row r="23" spans="1:5" s="75" customFormat="1" ht="18" customHeight="1" x14ac:dyDescent="0.15">
      <c r="A23" s="297"/>
      <c r="B23" s="297"/>
      <c r="C23" s="297"/>
      <c r="D23" s="79" t="s">
        <v>542</v>
      </c>
      <c r="E23" s="91">
        <v>0</v>
      </c>
    </row>
    <row r="24" spans="1:5" s="75" customFormat="1" ht="18" customHeight="1" x14ac:dyDescent="0.15">
      <c r="A24" s="297"/>
      <c r="B24" s="297"/>
      <c r="C24" s="297"/>
      <c r="D24" s="81" t="s">
        <v>122</v>
      </c>
      <c r="E24" s="91">
        <f>SUBTOTAL(9,E22:E23)</f>
        <v>86736</v>
      </c>
    </row>
    <row r="25" spans="1:5" s="75" customFormat="1" ht="18" customHeight="1" x14ac:dyDescent="0.15">
      <c r="A25" s="297"/>
      <c r="B25" s="297"/>
      <c r="C25" s="298" t="s">
        <v>123</v>
      </c>
      <c r="D25" s="79" t="s">
        <v>121</v>
      </c>
      <c r="E25" s="91">
        <v>1210419</v>
      </c>
    </row>
    <row r="26" spans="1:5" s="75" customFormat="1" ht="18" customHeight="1" x14ac:dyDescent="0.15">
      <c r="A26" s="297"/>
      <c r="B26" s="297"/>
      <c r="C26" s="297"/>
      <c r="D26" s="79" t="s">
        <v>542</v>
      </c>
      <c r="E26" s="91">
        <v>519384</v>
      </c>
    </row>
    <row r="27" spans="1:5" s="75" customFormat="1" ht="18" customHeight="1" x14ac:dyDescent="0.15">
      <c r="A27" s="297"/>
      <c r="B27" s="297"/>
      <c r="C27" s="297"/>
      <c r="D27" s="81" t="s">
        <v>122</v>
      </c>
      <c r="E27" s="91">
        <f>SUBTOTAL(9,E25:E26)</f>
        <v>1729803</v>
      </c>
    </row>
    <row r="28" spans="1:5" s="75" customFormat="1" ht="18" customHeight="1" x14ac:dyDescent="0.15">
      <c r="A28" s="296"/>
      <c r="B28" s="296"/>
      <c r="C28" s="297" t="s">
        <v>72</v>
      </c>
      <c r="D28" s="296"/>
      <c r="E28" s="91">
        <f>SUBTOTAL(9,E22:E27)</f>
        <v>1816539</v>
      </c>
    </row>
    <row r="29" spans="1:5" s="75" customFormat="1" ht="18" customHeight="1" x14ac:dyDescent="0.15">
      <c r="A29" s="296"/>
      <c r="B29" s="311" t="s">
        <v>42</v>
      </c>
      <c r="C29" s="312"/>
      <c r="D29" s="312"/>
      <c r="E29" s="104">
        <f>E21+E28</f>
        <v>6968484</v>
      </c>
    </row>
    <row r="30" spans="1:5" s="75" customFormat="1" ht="18" customHeight="1" x14ac:dyDescent="0.15">
      <c r="A30" s="297" t="s">
        <v>124</v>
      </c>
      <c r="B30" s="297" t="s">
        <v>115</v>
      </c>
      <c r="C30" s="295" t="s">
        <v>578</v>
      </c>
      <c r="D30" s="296"/>
      <c r="E30" s="91">
        <v>406267</v>
      </c>
    </row>
    <row r="31" spans="1:5" s="75" customFormat="1" ht="18" customHeight="1" x14ac:dyDescent="0.15">
      <c r="A31" s="297"/>
      <c r="B31" s="297"/>
      <c r="C31" s="295" t="s">
        <v>579</v>
      </c>
      <c r="D31" s="296"/>
      <c r="E31" s="91">
        <v>175191</v>
      </c>
    </row>
    <row r="32" spans="1:5" s="75" customFormat="1" ht="18" customHeight="1" x14ac:dyDescent="0.15">
      <c r="A32" s="297"/>
      <c r="B32" s="297"/>
      <c r="C32" s="295" t="s">
        <v>541</v>
      </c>
      <c r="D32" s="296"/>
      <c r="E32" s="91">
        <v>3271</v>
      </c>
    </row>
    <row r="33" spans="1:5" s="75" customFormat="1" ht="18" customHeight="1" x14ac:dyDescent="0.15">
      <c r="A33" s="297"/>
      <c r="B33" s="297"/>
      <c r="C33" s="311" t="s">
        <v>580</v>
      </c>
      <c r="D33" s="311"/>
      <c r="E33" s="104">
        <f>SUBTOTAL(9,E30:E32)</f>
        <v>584729</v>
      </c>
    </row>
    <row r="34" spans="1:5" s="75" customFormat="1" ht="18" customHeight="1" x14ac:dyDescent="0.15">
      <c r="A34" s="297"/>
      <c r="B34" s="297"/>
      <c r="C34" s="295" t="s">
        <v>581</v>
      </c>
      <c r="D34" s="296"/>
      <c r="E34" s="91">
        <v>144789</v>
      </c>
    </row>
    <row r="35" spans="1:5" s="75" customFormat="1" ht="18" customHeight="1" x14ac:dyDescent="0.15">
      <c r="A35" s="297"/>
      <c r="B35" s="297"/>
      <c r="C35" s="295" t="s">
        <v>582</v>
      </c>
      <c r="D35" s="296"/>
      <c r="E35" s="91">
        <v>57172</v>
      </c>
    </row>
    <row r="36" spans="1:5" s="75" customFormat="1" ht="18" customHeight="1" x14ac:dyDescent="0.15">
      <c r="A36" s="297"/>
      <c r="B36" s="297"/>
      <c r="C36" s="295" t="s">
        <v>541</v>
      </c>
      <c r="D36" s="296"/>
      <c r="E36" s="91">
        <v>86</v>
      </c>
    </row>
    <row r="37" spans="1:5" s="75" customFormat="1" ht="18" customHeight="1" x14ac:dyDescent="0.15">
      <c r="A37" s="297"/>
      <c r="B37" s="297"/>
      <c r="C37" s="311" t="s">
        <v>583</v>
      </c>
      <c r="D37" s="311"/>
      <c r="E37" s="104">
        <f>SUBTOTAL(9,E34:E36)</f>
        <v>202047</v>
      </c>
    </row>
    <row r="38" spans="1:5" s="75" customFormat="1" ht="18" customHeight="1" x14ac:dyDescent="0.15">
      <c r="A38" s="297"/>
      <c r="B38" s="297"/>
      <c r="C38" s="295" t="s">
        <v>584</v>
      </c>
      <c r="D38" s="296"/>
      <c r="E38" s="91">
        <v>337595</v>
      </c>
    </row>
    <row r="39" spans="1:5" s="75" customFormat="1" ht="18" customHeight="1" x14ac:dyDescent="0.15">
      <c r="A39" s="297"/>
      <c r="B39" s="297"/>
      <c r="C39" s="293" t="s">
        <v>607</v>
      </c>
      <c r="D39" s="294"/>
      <c r="E39" s="91">
        <v>479506</v>
      </c>
    </row>
    <row r="40" spans="1:5" s="75" customFormat="1" ht="18" customHeight="1" x14ac:dyDescent="0.15">
      <c r="A40" s="297"/>
      <c r="B40" s="297"/>
      <c r="C40" s="295" t="s">
        <v>585</v>
      </c>
      <c r="D40" s="296"/>
      <c r="E40" s="91">
        <v>274039</v>
      </c>
    </row>
    <row r="41" spans="1:5" s="75" customFormat="1" ht="18" customHeight="1" x14ac:dyDescent="0.15">
      <c r="A41" s="297"/>
      <c r="B41" s="297"/>
      <c r="C41" s="295" t="s">
        <v>541</v>
      </c>
      <c r="D41" s="296"/>
      <c r="E41" s="91">
        <v>1231</v>
      </c>
    </row>
    <row r="42" spans="1:5" s="75" customFormat="1" ht="18" customHeight="1" x14ac:dyDescent="0.15">
      <c r="A42" s="297"/>
      <c r="B42" s="297"/>
      <c r="C42" s="311" t="s">
        <v>586</v>
      </c>
      <c r="D42" s="311"/>
      <c r="E42" s="104">
        <f>SUBTOTAL(9,E38:E41)</f>
        <v>1092371</v>
      </c>
    </row>
    <row r="43" spans="1:5" s="75" customFormat="1" ht="18" customHeight="1" x14ac:dyDescent="0.15">
      <c r="A43" s="297"/>
      <c r="B43" s="297"/>
      <c r="C43" s="295" t="s">
        <v>587</v>
      </c>
      <c r="D43" s="296"/>
      <c r="E43" s="91">
        <v>222703</v>
      </c>
    </row>
    <row r="44" spans="1:5" s="75" customFormat="1" ht="18" customHeight="1" x14ac:dyDescent="0.15">
      <c r="A44" s="297"/>
      <c r="B44" s="297"/>
      <c r="C44" s="295" t="s">
        <v>873</v>
      </c>
      <c r="D44" s="296"/>
      <c r="E44" s="91">
        <v>73310</v>
      </c>
    </row>
    <row r="45" spans="1:5" s="75" customFormat="1" ht="18" customHeight="1" x14ac:dyDescent="0.15">
      <c r="A45" s="297"/>
      <c r="B45" s="297"/>
      <c r="C45" s="311" t="s">
        <v>588</v>
      </c>
      <c r="D45" s="311"/>
      <c r="E45" s="104">
        <f>SUBTOTAL(9,E43:E44)</f>
        <v>296013</v>
      </c>
    </row>
    <row r="46" spans="1:5" s="75" customFormat="1" ht="18" customHeight="1" x14ac:dyDescent="0.15">
      <c r="A46" s="297"/>
      <c r="B46" s="297"/>
      <c r="C46" s="295" t="s">
        <v>587</v>
      </c>
      <c r="D46" s="296"/>
      <c r="E46" s="91">
        <v>6409</v>
      </c>
    </row>
    <row r="47" spans="1:5" s="75" customFormat="1" ht="18" customHeight="1" x14ac:dyDescent="0.15">
      <c r="A47" s="297"/>
      <c r="B47" s="297"/>
      <c r="C47" s="293" t="s">
        <v>873</v>
      </c>
      <c r="D47" s="294"/>
      <c r="E47" s="91">
        <v>11956</v>
      </c>
    </row>
    <row r="48" spans="1:5" s="75" customFormat="1" ht="18" customHeight="1" x14ac:dyDescent="0.15">
      <c r="A48" s="297"/>
      <c r="B48" s="297"/>
      <c r="C48" s="311" t="s">
        <v>589</v>
      </c>
      <c r="D48" s="311"/>
      <c r="E48" s="104">
        <f>SUBTOTAL(9,E46:E47)</f>
        <v>18365</v>
      </c>
    </row>
    <row r="49" spans="1:11" s="75" customFormat="1" ht="18" customHeight="1" x14ac:dyDescent="0.15">
      <c r="A49" s="297"/>
      <c r="B49" s="297"/>
      <c r="C49" s="293" t="s">
        <v>587</v>
      </c>
      <c r="D49" s="294"/>
      <c r="E49" s="91">
        <v>211874</v>
      </c>
    </row>
    <row r="50" spans="1:11" s="75" customFormat="1" ht="18" customHeight="1" x14ac:dyDescent="0.15">
      <c r="A50" s="297"/>
      <c r="B50" s="297"/>
      <c r="C50" s="295" t="s">
        <v>873</v>
      </c>
      <c r="D50" s="296"/>
      <c r="E50" s="91">
        <v>130264</v>
      </c>
    </row>
    <row r="51" spans="1:11" s="75" customFormat="1" ht="18" customHeight="1" x14ac:dyDescent="0.15">
      <c r="A51" s="297"/>
      <c r="B51" s="297"/>
      <c r="C51" s="311" t="s">
        <v>590</v>
      </c>
      <c r="D51" s="311"/>
      <c r="E51" s="104">
        <f>SUBTOTAL(9,E49:E50)</f>
        <v>342138</v>
      </c>
    </row>
    <row r="52" spans="1:11" s="75" customFormat="1" ht="18" customHeight="1" x14ac:dyDescent="0.15">
      <c r="A52" s="297"/>
      <c r="B52" s="297"/>
      <c r="C52" s="297" t="s">
        <v>72</v>
      </c>
      <c r="D52" s="296"/>
      <c r="E52" s="91">
        <f>SUBTOTAL(9,E30:E51)</f>
        <v>2535663</v>
      </c>
      <c r="J52" s="105"/>
      <c r="K52" s="106"/>
    </row>
    <row r="53" spans="1:11" s="75" customFormat="1" ht="18" customHeight="1" x14ac:dyDescent="0.15">
      <c r="A53" s="297"/>
      <c r="B53" s="297" t="s">
        <v>119</v>
      </c>
      <c r="C53" s="298" t="s">
        <v>120</v>
      </c>
      <c r="D53" s="79" t="s">
        <v>121</v>
      </c>
      <c r="E53" s="91">
        <v>0</v>
      </c>
    </row>
    <row r="54" spans="1:11" s="75" customFormat="1" ht="18" customHeight="1" x14ac:dyDescent="0.15">
      <c r="A54" s="297"/>
      <c r="B54" s="297"/>
      <c r="C54" s="297"/>
      <c r="D54" s="79" t="s">
        <v>542</v>
      </c>
      <c r="E54" s="91">
        <v>0</v>
      </c>
    </row>
    <row r="55" spans="1:11" s="75" customFormat="1" ht="18" customHeight="1" x14ac:dyDescent="0.15">
      <c r="A55" s="297"/>
      <c r="B55" s="297"/>
      <c r="C55" s="297"/>
      <c r="D55" s="81" t="s">
        <v>122</v>
      </c>
      <c r="E55" s="91">
        <f>SUBTOTAL(9,E53:E54)</f>
        <v>0</v>
      </c>
    </row>
    <row r="56" spans="1:11" s="75" customFormat="1" ht="18" customHeight="1" x14ac:dyDescent="0.15">
      <c r="A56" s="297"/>
      <c r="B56" s="297"/>
      <c r="C56" s="298" t="s">
        <v>123</v>
      </c>
      <c r="D56" s="79" t="s">
        <v>121</v>
      </c>
      <c r="E56" s="91">
        <v>493100</v>
      </c>
    </row>
    <row r="57" spans="1:11" s="75" customFormat="1" ht="18" customHeight="1" x14ac:dyDescent="0.15">
      <c r="A57" s="297"/>
      <c r="B57" s="297"/>
      <c r="C57" s="298"/>
      <c r="D57" s="79" t="s">
        <v>885</v>
      </c>
      <c r="E57" s="91">
        <v>1453957</v>
      </c>
    </row>
    <row r="58" spans="1:11" s="75" customFormat="1" ht="18" customHeight="1" x14ac:dyDescent="0.15">
      <c r="A58" s="297"/>
      <c r="B58" s="297"/>
      <c r="C58" s="297"/>
      <c r="D58" s="79" t="s">
        <v>874</v>
      </c>
      <c r="E58" s="91">
        <v>141650</v>
      </c>
    </row>
    <row r="59" spans="1:11" s="75" customFormat="1" ht="18" customHeight="1" x14ac:dyDescent="0.15">
      <c r="A59" s="297"/>
      <c r="B59" s="297"/>
      <c r="C59" s="297"/>
      <c r="D59" s="81" t="s">
        <v>122</v>
      </c>
      <c r="E59" s="91">
        <f>SUBTOTAL(9,E56:E58)</f>
        <v>2088707</v>
      </c>
    </row>
    <row r="60" spans="1:11" s="75" customFormat="1" ht="18" customHeight="1" x14ac:dyDescent="0.15">
      <c r="A60" s="296"/>
      <c r="B60" s="296"/>
      <c r="C60" s="297" t="s">
        <v>72</v>
      </c>
      <c r="D60" s="296"/>
      <c r="E60" s="91">
        <f>SUBTOTAL(9,E53:E59)</f>
        <v>2088707</v>
      </c>
    </row>
    <row r="61" spans="1:11" s="75" customFormat="1" ht="18" customHeight="1" x14ac:dyDescent="0.15">
      <c r="A61" s="296"/>
      <c r="B61" s="311" t="s">
        <v>42</v>
      </c>
      <c r="C61" s="312"/>
      <c r="D61" s="312"/>
      <c r="E61" s="104">
        <f>E52+E60</f>
        <v>4624370</v>
      </c>
    </row>
    <row r="62" spans="1:11" s="75" customFormat="1" ht="18" customHeight="1" x14ac:dyDescent="0.15">
      <c r="A62" s="297" t="s">
        <v>591</v>
      </c>
      <c r="B62" s="297" t="s">
        <v>115</v>
      </c>
      <c r="C62" s="295" t="s">
        <v>585</v>
      </c>
      <c r="D62" s="296"/>
      <c r="E62" s="91">
        <v>-949844</v>
      </c>
    </row>
    <row r="63" spans="1:11" s="75" customFormat="1" ht="18" customHeight="1" x14ac:dyDescent="0.15">
      <c r="A63" s="297"/>
      <c r="B63" s="297"/>
      <c r="C63" s="295"/>
      <c r="D63" s="296"/>
      <c r="E63" s="91"/>
    </row>
    <row r="64" spans="1:11" s="75" customFormat="1" ht="18" customHeight="1" x14ac:dyDescent="0.15">
      <c r="A64" s="297"/>
      <c r="B64" s="297"/>
      <c r="C64" s="297" t="s">
        <v>72</v>
      </c>
      <c r="D64" s="296"/>
      <c r="E64" s="91">
        <f>SUBTOTAL(9,E62:E63)</f>
        <v>-949844</v>
      </c>
    </row>
    <row r="65" spans="1:5" s="75" customFormat="1" ht="18" customHeight="1" x14ac:dyDescent="0.15">
      <c r="A65" s="297"/>
      <c r="B65" s="297" t="s">
        <v>119</v>
      </c>
      <c r="C65" s="298" t="s">
        <v>120</v>
      </c>
      <c r="D65" s="79" t="s">
        <v>121</v>
      </c>
      <c r="E65" s="91">
        <v>0</v>
      </c>
    </row>
    <row r="66" spans="1:5" s="75" customFormat="1" ht="18" customHeight="1" x14ac:dyDescent="0.15">
      <c r="A66" s="297"/>
      <c r="B66" s="297"/>
      <c r="C66" s="297"/>
      <c r="D66" s="79" t="s">
        <v>542</v>
      </c>
      <c r="E66" s="91">
        <v>0</v>
      </c>
    </row>
    <row r="67" spans="1:5" s="75" customFormat="1" ht="18" customHeight="1" x14ac:dyDescent="0.15">
      <c r="A67" s="297"/>
      <c r="B67" s="297"/>
      <c r="C67" s="297"/>
      <c r="D67" s="81" t="s">
        <v>122</v>
      </c>
      <c r="E67" s="91">
        <f>SUBTOTAL(9,E65:E66)</f>
        <v>0</v>
      </c>
    </row>
    <row r="68" spans="1:5" s="75" customFormat="1" ht="18" customHeight="1" x14ac:dyDescent="0.15">
      <c r="A68" s="297"/>
      <c r="B68" s="297"/>
      <c r="C68" s="298" t="s">
        <v>123</v>
      </c>
      <c r="D68" s="79" t="s">
        <v>121</v>
      </c>
      <c r="E68" s="91">
        <v>0</v>
      </c>
    </row>
    <row r="69" spans="1:5" s="75" customFormat="1" ht="18" customHeight="1" x14ac:dyDescent="0.15">
      <c r="A69" s="297"/>
      <c r="B69" s="297"/>
      <c r="C69" s="297"/>
      <c r="D69" s="79" t="s">
        <v>542</v>
      </c>
      <c r="E69" s="91">
        <v>-3791</v>
      </c>
    </row>
    <row r="70" spans="1:5" s="75" customFormat="1" ht="18" customHeight="1" x14ac:dyDescent="0.15">
      <c r="A70" s="297"/>
      <c r="B70" s="297"/>
      <c r="C70" s="297"/>
      <c r="D70" s="81" t="s">
        <v>122</v>
      </c>
      <c r="E70" s="91">
        <f>SUBTOTAL(9,E68:E69)</f>
        <v>-3791</v>
      </c>
    </row>
    <row r="71" spans="1:5" s="75" customFormat="1" ht="18" customHeight="1" x14ac:dyDescent="0.15">
      <c r="A71" s="296"/>
      <c r="B71" s="296"/>
      <c r="C71" s="297" t="s">
        <v>72</v>
      </c>
      <c r="D71" s="296"/>
      <c r="E71" s="91">
        <f>SUBTOTAL(9,E65:E70)</f>
        <v>-3791</v>
      </c>
    </row>
    <row r="72" spans="1:5" s="75" customFormat="1" ht="18" customHeight="1" x14ac:dyDescent="0.15">
      <c r="A72" s="296"/>
      <c r="B72" s="311" t="s">
        <v>42</v>
      </c>
      <c r="C72" s="312"/>
      <c r="D72" s="312"/>
      <c r="E72" s="104">
        <f>E64+E71</f>
        <v>-953635</v>
      </c>
    </row>
    <row r="73" spans="1:5" s="75" customFormat="1" ht="18" customHeight="1" x14ac:dyDescent="0.15">
      <c r="A73" s="313" t="s">
        <v>741</v>
      </c>
      <c r="B73" s="297" t="s">
        <v>115</v>
      </c>
      <c r="C73" s="295" t="s">
        <v>713</v>
      </c>
      <c r="D73" s="296"/>
      <c r="E73" s="91">
        <v>9355</v>
      </c>
    </row>
    <row r="74" spans="1:5" s="75" customFormat="1" ht="18" customHeight="1" x14ac:dyDescent="0.15">
      <c r="A74" s="314"/>
      <c r="B74" s="297"/>
      <c r="C74" s="295" t="s">
        <v>903</v>
      </c>
      <c r="D74" s="296"/>
      <c r="E74" s="91">
        <v>87209</v>
      </c>
    </row>
    <row r="75" spans="1:5" s="75" customFormat="1" ht="18" customHeight="1" x14ac:dyDescent="0.15">
      <c r="A75" s="314"/>
      <c r="B75" s="297"/>
      <c r="C75" s="295" t="s">
        <v>904</v>
      </c>
      <c r="D75" s="296"/>
      <c r="E75" s="91">
        <v>527</v>
      </c>
    </row>
    <row r="76" spans="1:5" s="75" customFormat="1" ht="18" customHeight="1" x14ac:dyDescent="0.15">
      <c r="A76" s="314"/>
      <c r="B76" s="297"/>
      <c r="C76" s="295" t="s">
        <v>886</v>
      </c>
      <c r="D76" s="296"/>
      <c r="E76" s="91">
        <v>257779</v>
      </c>
    </row>
    <row r="77" spans="1:5" s="75" customFormat="1" ht="18" customHeight="1" x14ac:dyDescent="0.15">
      <c r="A77" s="314"/>
      <c r="B77" s="297"/>
      <c r="C77" s="295" t="s">
        <v>737</v>
      </c>
      <c r="D77" s="296"/>
      <c r="E77" s="91">
        <v>17789</v>
      </c>
    </row>
    <row r="78" spans="1:5" s="75" customFormat="1" ht="18" customHeight="1" x14ac:dyDescent="0.15">
      <c r="A78" s="314"/>
      <c r="B78" s="297"/>
      <c r="C78" s="295" t="s">
        <v>892</v>
      </c>
      <c r="D78" s="296"/>
      <c r="E78" s="91">
        <v>1262334</v>
      </c>
    </row>
    <row r="79" spans="1:5" s="75" customFormat="1" ht="18" customHeight="1" x14ac:dyDescent="0.15">
      <c r="A79" s="314"/>
      <c r="B79" s="297"/>
      <c r="C79" s="295" t="s">
        <v>887</v>
      </c>
      <c r="D79" s="296"/>
      <c r="E79" s="91">
        <v>22300</v>
      </c>
    </row>
    <row r="80" spans="1:5" s="75" customFormat="1" ht="18" customHeight="1" x14ac:dyDescent="0.15">
      <c r="A80" s="314"/>
      <c r="B80" s="297"/>
      <c r="C80" s="295" t="s">
        <v>888</v>
      </c>
      <c r="D80" s="296"/>
      <c r="E80" s="91">
        <v>715</v>
      </c>
    </row>
    <row r="81" spans="1:5" s="75" customFormat="1" ht="18" customHeight="1" x14ac:dyDescent="0.15">
      <c r="A81" s="314"/>
      <c r="B81" s="297"/>
      <c r="C81" s="295" t="s">
        <v>738</v>
      </c>
      <c r="D81" s="296"/>
      <c r="E81" s="91">
        <v>124544</v>
      </c>
    </row>
    <row r="82" spans="1:5" s="75" customFormat="1" ht="18" customHeight="1" x14ac:dyDescent="0.15">
      <c r="A82" s="314"/>
      <c r="B82" s="297"/>
      <c r="C82" s="311" t="s">
        <v>739</v>
      </c>
      <c r="D82" s="311"/>
      <c r="E82" s="104">
        <f>SUBTOTAL(9,E73:E81)</f>
        <v>1782552</v>
      </c>
    </row>
    <row r="83" spans="1:5" s="75" customFormat="1" ht="18" customHeight="1" x14ac:dyDescent="0.15">
      <c r="A83" s="314"/>
      <c r="B83" s="297" t="s">
        <v>119</v>
      </c>
      <c r="C83" s="298" t="s">
        <v>120</v>
      </c>
      <c r="D83" s="79" t="s">
        <v>800</v>
      </c>
      <c r="E83" s="91">
        <v>16747</v>
      </c>
    </row>
    <row r="84" spans="1:5" s="75" customFormat="1" ht="18" customHeight="1" x14ac:dyDescent="0.15">
      <c r="A84" s="314"/>
      <c r="B84" s="297"/>
      <c r="C84" s="297"/>
      <c r="D84" s="79" t="s">
        <v>542</v>
      </c>
      <c r="E84" s="91">
        <v>0</v>
      </c>
    </row>
    <row r="85" spans="1:5" s="75" customFormat="1" ht="18" customHeight="1" x14ac:dyDescent="0.15">
      <c r="A85" s="314"/>
      <c r="B85" s="297"/>
      <c r="C85" s="297"/>
      <c r="D85" s="81" t="s">
        <v>122</v>
      </c>
      <c r="E85" s="91">
        <f>SUBTOTAL(9,E83:E84)</f>
        <v>16747</v>
      </c>
    </row>
    <row r="86" spans="1:5" s="75" customFormat="1" ht="18" customHeight="1" x14ac:dyDescent="0.15">
      <c r="A86" s="314"/>
      <c r="B86" s="297"/>
      <c r="C86" s="316" t="s">
        <v>893</v>
      </c>
      <c r="D86" s="79" t="s">
        <v>891</v>
      </c>
      <c r="E86" s="91">
        <v>796150</v>
      </c>
    </row>
    <row r="87" spans="1:5" s="75" customFormat="1" ht="18" customHeight="1" x14ac:dyDescent="0.15">
      <c r="A87" s="314"/>
      <c r="B87" s="297"/>
      <c r="C87" s="316"/>
      <c r="D87" s="79" t="s">
        <v>890</v>
      </c>
      <c r="E87" s="91">
        <v>196167</v>
      </c>
    </row>
    <row r="88" spans="1:5" s="75" customFormat="1" ht="18" customHeight="1" x14ac:dyDescent="0.15">
      <c r="A88" s="314"/>
      <c r="B88" s="297"/>
      <c r="C88" s="316"/>
      <c r="D88" s="79" t="s">
        <v>889</v>
      </c>
      <c r="E88" s="91">
        <v>16496</v>
      </c>
    </row>
    <row r="89" spans="1:5" s="75" customFormat="1" ht="18" customHeight="1" x14ac:dyDescent="0.15">
      <c r="A89" s="314"/>
      <c r="B89" s="297"/>
      <c r="C89" s="317"/>
      <c r="D89" s="81" t="s">
        <v>122</v>
      </c>
      <c r="E89" s="91">
        <f>SUBTOTAL(9,E86:E88)</f>
        <v>1008813</v>
      </c>
    </row>
    <row r="90" spans="1:5" s="75" customFormat="1" ht="18" customHeight="1" x14ac:dyDescent="0.15">
      <c r="A90" s="314"/>
      <c r="B90" s="297"/>
      <c r="C90" s="295" t="s">
        <v>740</v>
      </c>
      <c r="D90" s="295"/>
      <c r="E90" s="91">
        <v>4884</v>
      </c>
    </row>
    <row r="91" spans="1:5" s="75" customFormat="1" ht="18" customHeight="1" x14ac:dyDescent="0.15">
      <c r="A91" s="314"/>
      <c r="B91" s="296"/>
      <c r="C91" s="297" t="s">
        <v>72</v>
      </c>
      <c r="D91" s="296"/>
      <c r="E91" s="91">
        <f>SUM(E85,E89,E90)</f>
        <v>1030444</v>
      </c>
    </row>
    <row r="92" spans="1:5" s="75" customFormat="1" ht="18" customHeight="1" x14ac:dyDescent="0.15">
      <c r="A92" s="315"/>
      <c r="B92" s="311" t="s">
        <v>42</v>
      </c>
      <c r="C92" s="312"/>
      <c r="D92" s="312"/>
      <c r="E92" s="104">
        <f>SUM(E82,E91)</f>
        <v>2812996</v>
      </c>
    </row>
    <row r="93" spans="1:5" s="75" customFormat="1" ht="18" customHeight="1" x14ac:dyDescent="0.15">
      <c r="A93" s="297" t="s">
        <v>742</v>
      </c>
      <c r="B93" s="297" t="s">
        <v>115</v>
      </c>
      <c r="C93" s="295" t="s">
        <v>743</v>
      </c>
      <c r="D93" s="296"/>
      <c r="E93" s="91">
        <f>+'補助金等の明細 （連結）'!D67</f>
        <v>-873753</v>
      </c>
    </row>
    <row r="94" spans="1:5" s="75" customFormat="1" ht="18" customHeight="1" x14ac:dyDescent="0.15">
      <c r="A94" s="297"/>
      <c r="B94" s="297"/>
      <c r="C94" s="295"/>
      <c r="D94" s="296"/>
      <c r="E94" s="91"/>
    </row>
    <row r="95" spans="1:5" s="75" customFormat="1" ht="18" customHeight="1" x14ac:dyDescent="0.15">
      <c r="A95" s="297"/>
      <c r="B95" s="297"/>
      <c r="C95" s="297" t="s">
        <v>72</v>
      </c>
      <c r="D95" s="296"/>
      <c r="E95" s="91">
        <f>SUBTOTAL(9,E93:E94)</f>
        <v>-873753</v>
      </c>
    </row>
    <row r="96" spans="1:5" s="75" customFormat="1" ht="18" customHeight="1" x14ac:dyDescent="0.15">
      <c r="A96" s="297"/>
      <c r="B96" s="297" t="s">
        <v>119</v>
      </c>
      <c r="C96" s="298" t="s">
        <v>120</v>
      </c>
      <c r="D96" s="79" t="s">
        <v>121</v>
      </c>
      <c r="E96" s="91">
        <v>0</v>
      </c>
    </row>
    <row r="97" spans="1:5" s="75" customFormat="1" ht="18" customHeight="1" x14ac:dyDescent="0.15">
      <c r="A97" s="297"/>
      <c r="B97" s="297"/>
      <c r="C97" s="297"/>
      <c r="D97" s="79" t="s">
        <v>542</v>
      </c>
      <c r="E97" s="91">
        <v>0</v>
      </c>
    </row>
    <row r="98" spans="1:5" s="75" customFormat="1" ht="18" customHeight="1" x14ac:dyDescent="0.15">
      <c r="A98" s="297"/>
      <c r="B98" s="297"/>
      <c r="C98" s="297"/>
      <c r="D98" s="81" t="s">
        <v>122</v>
      </c>
      <c r="E98" s="91">
        <f>SUBTOTAL(9,E96:E97)</f>
        <v>0</v>
      </c>
    </row>
    <row r="99" spans="1:5" s="75" customFormat="1" ht="18" customHeight="1" x14ac:dyDescent="0.15">
      <c r="A99" s="297"/>
      <c r="B99" s="297"/>
      <c r="C99" s="298" t="s">
        <v>811</v>
      </c>
      <c r="D99" s="79" t="s">
        <v>121</v>
      </c>
      <c r="E99" s="91">
        <v>0</v>
      </c>
    </row>
    <row r="100" spans="1:5" s="75" customFormat="1" ht="18" customHeight="1" x14ac:dyDescent="0.15">
      <c r="A100" s="297"/>
      <c r="B100" s="297"/>
      <c r="C100" s="297"/>
      <c r="D100" s="79" t="s">
        <v>542</v>
      </c>
      <c r="E100" s="91">
        <v>0</v>
      </c>
    </row>
    <row r="101" spans="1:5" s="75" customFormat="1" ht="18" customHeight="1" x14ac:dyDescent="0.15">
      <c r="A101" s="297"/>
      <c r="B101" s="297"/>
      <c r="C101" s="297"/>
      <c r="D101" s="81" t="s">
        <v>122</v>
      </c>
      <c r="E101" s="91">
        <f>SUBTOTAL(9,E99:E100)</f>
        <v>0</v>
      </c>
    </row>
    <row r="102" spans="1:5" s="75" customFormat="1" ht="18" customHeight="1" x14ac:dyDescent="0.15">
      <c r="A102" s="296"/>
      <c r="B102" s="296"/>
      <c r="C102" s="297" t="s">
        <v>72</v>
      </c>
      <c r="D102" s="296"/>
      <c r="E102" s="91">
        <f>SUBTOTAL(9,E96:E101)</f>
        <v>0</v>
      </c>
    </row>
    <row r="103" spans="1:5" s="75" customFormat="1" ht="18" customHeight="1" x14ac:dyDescent="0.15">
      <c r="A103" s="296"/>
      <c r="B103" s="311" t="s">
        <v>42</v>
      </c>
      <c r="C103" s="312"/>
      <c r="D103" s="312"/>
      <c r="E103" s="104">
        <f>E95+E102</f>
        <v>-873753</v>
      </c>
    </row>
    <row r="104" spans="1:5" s="75" customFormat="1" ht="18" customHeight="1" x14ac:dyDescent="0.15">
      <c r="A104" s="313" t="s">
        <v>744</v>
      </c>
      <c r="B104" s="81" t="s">
        <v>125</v>
      </c>
      <c r="C104" s="297" t="s">
        <v>72</v>
      </c>
      <c r="D104" s="296"/>
      <c r="E104" s="91">
        <f>SUM(E21,E52,E64,E82,E95)+1</f>
        <v>7646564</v>
      </c>
    </row>
    <row r="105" spans="1:5" s="75" customFormat="1" ht="18" customHeight="1" x14ac:dyDescent="0.15">
      <c r="A105" s="314"/>
      <c r="B105" s="297" t="s">
        <v>119</v>
      </c>
      <c r="C105" s="298" t="s">
        <v>120</v>
      </c>
      <c r="D105" s="79" t="s">
        <v>121</v>
      </c>
      <c r="E105" s="154"/>
    </row>
    <row r="106" spans="1:5" s="75" customFormat="1" ht="18" customHeight="1" x14ac:dyDescent="0.15">
      <c r="A106" s="314"/>
      <c r="B106" s="297"/>
      <c r="C106" s="297"/>
      <c r="D106" s="79" t="s">
        <v>542</v>
      </c>
      <c r="E106" s="154"/>
    </row>
    <row r="107" spans="1:5" s="75" customFormat="1" ht="18" customHeight="1" x14ac:dyDescent="0.15">
      <c r="A107" s="314"/>
      <c r="B107" s="297"/>
      <c r="C107" s="297"/>
      <c r="D107" s="81" t="s">
        <v>122</v>
      </c>
      <c r="E107" s="154"/>
    </row>
    <row r="108" spans="1:5" s="75" customFormat="1" ht="18" customHeight="1" x14ac:dyDescent="0.15">
      <c r="A108" s="314"/>
      <c r="B108" s="297"/>
      <c r="C108" s="298" t="s">
        <v>123</v>
      </c>
      <c r="D108" s="79" t="s">
        <v>121</v>
      </c>
      <c r="E108" s="154"/>
    </row>
    <row r="109" spans="1:5" s="75" customFormat="1" ht="18" customHeight="1" x14ac:dyDescent="0.15">
      <c r="A109" s="314"/>
      <c r="B109" s="297"/>
      <c r="C109" s="297"/>
      <c r="D109" s="79" t="s">
        <v>542</v>
      </c>
      <c r="E109" s="154"/>
    </row>
    <row r="110" spans="1:5" s="75" customFormat="1" ht="18" customHeight="1" x14ac:dyDescent="0.15">
      <c r="A110" s="314"/>
      <c r="B110" s="297"/>
      <c r="C110" s="297"/>
      <c r="D110" s="81" t="s">
        <v>122</v>
      </c>
      <c r="E110" s="154"/>
    </row>
    <row r="111" spans="1:5" s="75" customFormat="1" ht="18" customHeight="1" x14ac:dyDescent="0.15">
      <c r="A111" s="314"/>
      <c r="B111" s="296"/>
      <c r="C111" s="297" t="s">
        <v>72</v>
      </c>
      <c r="D111" s="296"/>
      <c r="E111" s="91">
        <f>SUM(E28,E60,E71,E91,E102)+3</f>
        <v>4931902</v>
      </c>
    </row>
    <row r="112" spans="1:5" s="75" customFormat="1" ht="18" customHeight="1" x14ac:dyDescent="0.15">
      <c r="A112" s="315"/>
      <c r="B112" s="311" t="s">
        <v>42</v>
      </c>
      <c r="C112" s="312"/>
      <c r="D112" s="312"/>
      <c r="E112" s="104">
        <f>E104+E111</f>
        <v>12578466</v>
      </c>
    </row>
  </sheetData>
  <mergeCells count="99">
    <mergeCell ref="C75:D75"/>
    <mergeCell ref="C19:D19"/>
    <mergeCell ref="C49:D49"/>
    <mergeCell ref="A104:A112"/>
    <mergeCell ref="B92:D92"/>
    <mergeCell ref="C86:C89"/>
    <mergeCell ref="A73:A92"/>
    <mergeCell ref="A93:A103"/>
    <mergeCell ref="B93:B95"/>
    <mergeCell ref="B96:B102"/>
    <mergeCell ref="C96:C98"/>
    <mergeCell ref="C99:C101"/>
    <mergeCell ref="C102:D102"/>
    <mergeCell ref="B103:D103"/>
    <mergeCell ref="B83:B91"/>
    <mergeCell ref="C83:C85"/>
    <mergeCell ref="C91:D91"/>
    <mergeCell ref="C93:D93"/>
    <mergeCell ref="C94:D94"/>
    <mergeCell ref="C78:D78"/>
    <mergeCell ref="C79:D79"/>
    <mergeCell ref="C80:D80"/>
    <mergeCell ref="C81:D81"/>
    <mergeCell ref="C82:D82"/>
    <mergeCell ref="C5:D5"/>
    <mergeCell ref="A6:A29"/>
    <mergeCell ref="B6:B21"/>
    <mergeCell ref="C6:D6"/>
    <mergeCell ref="C7:D7"/>
    <mergeCell ref="C8:D8"/>
    <mergeCell ref="C9:D9"/>
    <mergeCell ref="C10:D10"/>
    <mergeCell ref="C11:D11"/>
    <mergeCell ref="C12:D12"/>
    <mergeCell ref="C13:D13"/>
    <mergeCell ref="C14:D14"/>
    <mergeCell ref="C15:D15"/>
    <mergeCell ref="C16:D16"/>
    <mergeCell ref="C17:D17"/>
    <mergeCell ref="C20:D20"/>
    <mergeCell ref="C21:D21"/>
    <mergeCell ref="B22:B28"/>
    <mergeCell ref="C22:C24"/>
    <mergeCell ref="C25:C27"/>
    <mergeCell ref="C28:D28"/>
    <mergeCell ref="B29:D29"/>
    <mergeCell ref="A30:A61"/>
    <mergeCell ref="B30:B52"/>
    <mergeCell ref="C30:D30"/>
    <mergeCell ref="C31:D31"/>
    <mergeCell ref="C32:D32"/>
    <mergeCell ref="C33:D33"/>
    <mergeCell ref="C34:D34"/>
    <mergeCell ref="C35:D35"/>
    <mergeCell ref="C36:D36"/>
    <mergeCell ref="C37:D37"/>
    <mergeCell ref="C38:D38"/>
    <mergeCell ref="C39:D39"/>
    <mergeCell ref="C40:D40"/>
    <mergeCell ref="C41:D41"/>
    <mergeCell ref="C42:D42"/>
    <mergeCell ref="C48:D48"/>
    <mergeCell ref="C50:D50"/>
    <mergeCell ref="C51:D51"/>
    <mergeCell ref="C43:D43"/>
    <mergeCell ref="C44:D44"/>
    <mergeCell ref="C45:D45"/>
    <mergeCell ref="C18:D18"/>
    <mergeCell ref="C104:D104"/>
    <mergeCell ref="B105:B111"/>
    <mergeCell ref="C105:C107"/>
    <mergeCell ref="C108:C110"/>
    <mergeCell ref="C111:D111"/>
    <mergeCell ref="C68:C70"/>
    <mergeCell ref="C71:D71"/>
    <mergeCell ref="B72:D72"/>
    <mergeCell ref="C52:D52"/>
    <mergeCell ref="B53:B60"/>
    <mergeCell ref="C53:C55"/>
    <mergeCell ref="C56:C59"/>
    <mergeCell ref="C60:D60"/>
    <mergeCell ref="C47:D47"/>
    <mergeCell ref="C46:D46"/>
    <mergeCell ref="B112:D112"/>
    <mergeCell ref="B61:D61"/>
    <mergeCell ref="A62:A72"/>
    <mergeCell ref="B62:B64"/>
    <mergeCell ref="C62:D62"/>
    <mergeCell ref="C63:D63"/>
    <mergeCell ref="C64:D64"/>
    <mergeCell ref="B65:B71"/>
    <mergeCell ref="C65:C67"/>
    <mergeCell ref="C95:D95"/>
    <mergeCell ref="C90:D90"/>
    <mergeCell ref="B73:B82"/>
    <mergeCell ref="C73:D73"/>
    <mergeCell ref="C74:D74"/>
    <mergeCell ref="C76:D76"/>
    <mergeCell ref="C77:D77"/>
  </mergeCells>
  <phoneticPr fontId="2"/>
  <printOptions horizontalCentered="1"/>
  <pageMargins left="0.39370078740157483" right="0.39370078740157483" top="0.78740157480314965" bottom="0.39370078740157483" header="0.19685039370078741" footer="0.19685039370078741"/>
  <pageSetup paperSize="9" fitToHeight="0" orientation="landscape" r:id="rId1"/>
  <headerFooter>
    <oddHeader xml:space="preserve">&amp;R&amp;9
</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357DE-CDBA-4557-82C8-8146607437B9}">
  <dimension ref="A1:B23"/>
  <sheetViews>
    <sheetView workbookViewId="0">
      <selection activeCell="A31" sqref="A31"/>
    </sheetView>
  </sheetViews>
  <sheetFormatPr defaultColWidth="8.875" defaultRowHeight="11.25" x14ac:dyDescent="0.15"/>
  <cols>
    <col min="1" max="1" width="52.875" style="13" customWidth="1"/>
    <col min="2" max="2" width="40.875" style="13" customWidth="1"/>
    <col min="3" max="16384" width="8.875" style="13"/>
  </cols>
  <sheetData>
    <row r="1" spans="1:2" ht="21" x14ac:dyDescent="0.2">
      <c r="A1" s="12" t="s">
        <v>750</v>
      </c>
    </row>
    <row r="2" spans="1:2" ht="13.5" x14ac:dyDescent="0.15">
      <c r="A2" s="14"/>
    </row>
    <row r="3" spans="1:2" ht="13.5" x14ac:dyDescent="0.15">
      <c r="A3" s="14"/>
    </row>
    <row r="4" spans="1:2" ht="13.5" x14ac:dyDescent="0.15">
      <c r="B4" s="16" t="s">
        <v>658</v>
      </c>
    </row>
    <row r="5" spans="1:2" ht="22.5" customHeight="1" x14ac:dyDescent="0.15">
      <c r="A5" s="17" t="s">
        <v>57</v>
      </c>
      <c r="B5" s="17" t="s">
        <v>73</v>
      </c>
    </row>
    <row r="6" spans="1:2" ht="18" customHeight="1" x14ac:dyDescent="0.15">
      <c r="A6" s="24" t="s">
        <v>74</v>
      </c>
      <c r="B6" s="107">
        <v>579608</v>
      </c>
    </row>
    <row r="7" spans="1:2" ht="18" customHeight="1" x14ac:dyDescent="0.15">
      <c r="A7" s="24" t="s">
        <v>314</v>
      </c>
      <c r="B7" s="107">
        <v>120619</v>
      </c>
    </row>
    <row r="8" spans="1:2" ht="18" customHeight="1" x14ac:dyDescent="0.15">
      <c r="A8" s="24" t="s">
        <v>464</v>
      </c>
      <c r="B8" s="107">
        <v>5084</v>
      </c>
    </row>
    <row r="9" spans="1:2" ht="18" customHeight="1" x14ac:dyDescent="0.15">
      <c r="A9" s="24" t="s">
        <v>315</v>
      </c>
      <c r="B9" s="107">
        <v>120296</v>
      </c>
    </row>
    <row r="10" spans="1:2" ht="18" customHeight="1" x14ac:dyDescent="0.15">
      <c r="A10" s="24" t="s">
        <v>465</v>
      </c>
      <c r="B10" s="107">
        <v>0</v>
      </c>
    </row>
    <row r="11" spans="1:2" ht="18" customHeight="1" x14ac:dyDescent="0.15">
      <c r="A11" s="24" t="s">
        <v>466</v>
      </c>
      <c r="B11" s="107">
        <v>279577</v>
      </c>
    </row>
    <row r="12" spans="1:2" ht="18" customHeight="1" x14ac:dyDescent="0.15">
      <c r="A12" s="24" t="s">
        <v>467</v>
      </c>
      <c r="B12" s="107">
        <v>572594</v>
      </c>
    </row>
    <row r="13" spans="1:2" ht="18" customHeight="1" x14ac:dyDescent="0.15">
      <c r="A13" s="24" t="s">
        <v>468</v>
      </c>
      <c r="B13" s="107">
        <v>232890</v>
      </c>
    </row>
    <row r="14" spans="1:2" ht="18" customHeight="1" x14ac:dyDescent="0.15">
      <c r="A14" s="24" t="s">
        <v>745</v>
      </c>
      <c r="B14" s="107">
        <v>589</v>
      </c>
    </row>
    <row r="15" spans="1:2" ht="18" customHeight="1" x14ac:dyDescent="0.15">
      <c r="A15" s="24" t="s">
        <v>746</v>
      </c>
      <c r="B15" s="107">
        <v>25</v>
      </c>
    </row>
    <row r="16" spans="1:2" ht="18" customHeight="1" x14ac:dyDescent="0.15">
      <c r="A16" s="214" t="s">
        <v>905</v>
      </c>
      <c r="B16" s="107">
        <v>6526</v>
      </c>
    </row>
    <row r="17" spans="1:2" ht="18" customHeight="1" x14ac:dyDescent="0.15">
      <c r="A17" s="24" t="s">
        <v>895</v>
      </c>
      <c r="B17" s="107">
        <v>9326</v>
      </c>
    </row>
    <row r="18" spans="1:2" ht="18" customHeight="1" x14ac:dyDescent="0.15">
      <c r="A18" s="24" t="s">
        <v>747</v>
      </c>
      <c r="B18" s="107">
        <v>1020</v>
      </c>
    </row>
    <row r="19" spans="1:2" ht="18" customHeight="1" x14ac:dyDescent="0.15">
      <c r="A19" s="24" t="s">
        <v>898</v>
      </c>
      <c r="B19" s="107">
        <v>69715</v>
      </c>
    </row>
    <row r="20" spans="1:2" ht="18" customHeight="1" x14ac:dyDescent="0.15">
      <c r="A20" s="24" t="s">
        <v>894</v>
      </c>
      <c r="B20" s="107">
        <v>3998</v>
      </c>
    </row>
    <row r="21" spans="1:2" ht="18" customHeight="1" x14ac:dyDescent="0.15">
      <c r="A21" s="24" t="s">
        <v>896</v>
      </c>
      <c r="B21" s="107">
        <v>376735</v>
      </c>
    </row>
    <row r="22" spans="1:2" ht="18" customHeight="1" x14ac:dyDescent="0.15">
      <c r="A22" s="24" t="s">
        <v>897</v>
      </c>
      <c r="B22" s="107">
        <v>15037</v>
      </c>
    </row>
    <row r="23" spans="1:2" ht="18" customHeight="1" x14ac:dyDescent="0.15">
      <c r="A23" s="22" t="s">
        <v>42</v>
      </c>
      <c r="B23" s="107">
        <f>SUM(B6:B22)</f>
        <v>2393639</v>
      </c>
    </row>
  </sheetData>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0"/>
  <sheetViews>
    <sheetView topLeftCell="A73" workbookViewId="0">
      <selection activeCell="K91" sqref="K91"/>
    </sheetView>
  </sheetViews>
  <sheetFormatPr defaultColWidth="8.875" defaultRowHeight="10.5" x14ac:dyDescent="0.15"/>
  <cols>
    <col min="1" max="1" width="6" style="123" customWidth="1"/>
    <col min="2" max="2" width="17.25" style="123" customWidth="1"/>
    <col min="3" max="3" width="9.625" style="123" bestFit="1" customWidth="1"/>
    <col min="4" max="4" width="5.375" style="123" customWidth="1"/>
    <col min="5" max="5" width="9.625" style="123" customWidth="1"/>
    <col min="6" max="6" width="5.5" style="123" customWidth="1"/>
    <col min="7" max="7" width="8.375" style="123" customWidth="1"/>
    <col min="8" max="8" width="4.5" style="123" bestFit="1" customWidth="1"/>
    <col min="9" max="9" width="10.25" style="123" bestFit="1" customWidth="1"/>
    <col min="10" max="10" width="4.5" style="123" bestFit="1" customWidth="1"/>
    <col min="11" max="16384" width="8.875" style="123"/>
  </cols>
  <sheetData>
    <row r="1" spans="1:7" x14ac:dyDescent="0.15">
      <c r="A1" s="246" t="s">
        <v>295</v>
      </c>
      <c r="B1" s="247"/>
      <c r="C1" s="247"/>
      <c r="D1" s="247"/>
      <c r="E1" s="247"/>
      <c r="F1" s="247"/>
      <c r="G1" s="247"/>
    </row>
    <row r="2" spans="1:7" ht="14.25" customHeight="1" x14ac:dyDescent="0.15"/>
    <row r="3" spans="1:7" ht="14.25" customHeight="1" x14ac:dyDescent="0.15">
      <c r="A3" s="38" t="s">
        <v>378</v>
      </c>
    </row>
    <row r="4" spans="1:7" ht="14.25" customHeight="1" x14ac:dyDescent="0.15">
      <c r="A4" s="38"/>
    </row>
    <row r="5" spans="1:7" ht="14.25" customHeight="1" x14ac:dyDescent="0.15">
      <c r="A5" s="38" t="s">
        <v>379</v>
      </c>
    </row>
    <row r="6" spans="1:7" ht="14.25" customHeight="1" x14ac:dyDescent="0.15">
      <c r="A6" s="38" t="s">
        <v>412</v>
      </c>
    </row>
    <row r="7" spans="1:7" ht="14.25" customHeight="1" x14ac:dyDescent="0.15">
      <c r="A7" s="38" t="s">
        <v>413</v>
      </c>
    </row>
    <row r="8" spans="1:7" ht="14.25" customHeight="1" x14ac:dyDescent="0.15">
      <c r="A8" s="38"/>
    </row>
    <row r="9" spans="1:7" ht="14.25" customHeight="1" x14ac:dyDescent="0.15">
      <c r="A9" s="38" t="s">
        <v>380</v>
      </c>
    </row>
    <row r="10" spans="1:7" ht="14.25" customHeight="1" x14ac:dyDescent="0.15">
      <c r="A10" s="38" t="s">
        <v>381</v>
      </c>
    </row>
    <row r="11" spans="1:7" ht="14.25" customHeight="1" x14ac:dyDescent="0.15">
      <c r="A11" s="38" t="s">
        <v>382</v>
      </c>
    </row>
    <row r="12" spans="1:7" ht="14.25" customHeight="1" x14ac:dyDescent="0.15">
      <c r="A12" s="38"/>
    </row>
    <row r="13" spans="1:7" ht="14.25" customHeight="1" x14ac:dyDescent="0.15">
      <c r="A13" s="38" t="s">
        <v>383</v>
      </c>
    </row>
    <row r="14" spans="1:7" ht="14.25" customHeight="1" x14ac:dyDescent="0.15">
      <c r="A14" s="38" t="s">
        <v>384</v>
      </c>
    </row>
    <row r="15" spans="1:7" ht="14.25" customHeight="1" x14ac:dyDescent="0.15">
      <c r="A15" s="38" t="s">
        <v>414</v>
      </c>
    </row>
    <row r="16" spans="1:7" ht="14.25" customHeight="1" x14ac:dyDescent="0.15">
      <c r="A16" s="38" t="s">
        <v>385</v>
      </c>
    </row>
    <row r="17" spans="1:1" ht="14.25" customHeight="1" x14ac:dyDescent="0.15">
      <c r="A17" s="38" t="s">
        <v>414</v>
      </c>
    </row>
    <row r="18" spans="1:1" ht="14.25" customHeight="1" x14ac:dyDescent="0.15">
      <c r="A18" s="38"/>
    </row>
    <row r="19" spans="1:1" ht="14.25" customHeight="1" x14ac:dyDescent="0.15">
      <c r="A19" s="38" t="s">
        <v>386</v>
      </c>
    </row>
    <row r="20" spans="1:1" ht="14.25" customHeight="1" x14ac:dyDescent="0.15">
      <c r="A20" s="38" t="s">
        <v>387</v>
      </c>
    </row>
    <row r="21" spans="1:1" ht="14.25" customHeight="1" x14ac:dyDescent="0.15">
      <c r="A21" s="38" t="s">
        <v>415</v>
      </c>
    </row>
    <row r="22" spans="1:1" ht="14.25" customHeight="1" x14ac:dyDescent="0.15">
      <c r="A22" s="38" t="s">
        <v>470</v>
      </c>
    </row>
    <row r="23" spans="1:1" ht="14.25" customHeight="1" x14ac:dyDescent="0.15">
      <c r="A23" s="38" t="s">
        <v>594</v>
      </c>
    </row>
    <row r="24" spans="1:1" ht="14.25" customHeight="1" x14ac:dyDescent="0.15">
      <c r="A24" s="38" t="s">
        <v>595</v>
      </c>
    </row>
    <row r="25" spans="1:1" ht="14.25" customHeight="1" x14ac:dyDescent="0.15">
      <c r="A25" s="38" t="s">
        <v>471</v>
      </c>
    </row>
    <row r="26" spans="1:1" ht="14.25" customHeight="1" x14ac:dyDescent="0.15">
      <c r="A26" s="38" t="s">
        <v>680</v>
      </c>
    </row>
    <row r="27" spans="1:1" ht="14.25" customHeight="1" x14ac:dyDescent="0.15">
      <c r="A27" s="38" t="s">
        <v>681</v>
      </c>
    </row>
    <row r="28" spans="1:1" ht="14.25" customHeight="1" x14ac:dyDescent="0.15">
      <c r="A28" s="38" t="s">
        <v>679</v>
      </c>
    </row>
    <row r="29" spans="1:1" ht="14.25" customHeight="1" x14ac:dyDescent="0.15">
      <c r="A29" s="38" t="s">
        <v>416</v>
      </c>
    </row>
    <row r="30" spans="1:1" ht="14.25" customHeight="1" x14ac:dyDescent="0.15">
      <c r="A30" s="38" t="s">
        <v>294</v>
      </c>
    </row>
    <row r="31" spans="1:1" ht="14.25" customHeight="1" x14ac:dyDescent="0.15">
      <c r="A31" s="38" t="s">
        <v>389</v>
      </c>
    </row>
    <row r="32" spans="1:1" ht="14.25" customHeight="1" x14ac:dyDescent="0.15">
      <c r="A32" s="38" t="s">
        <v>445</v>
      </c>
    </row>
    <row r="33" spans="1:1" ht="14.25" customHeight="1" x14ac:dyDescent="0.15">
      <c r="A33" s="38" t="s">
        <v>446</v>
      </c>
    </row>
    <row r="34" spans="1:1" ht="14.25" customHeight="1" x14ac:dyDescent="0.15">
      <c r="A34" s="38"/>
    </row>
    <row r="35" spans="1:1" ht="14.25" customHeight="1" x14ac:dyDescent="0.15">
      <c r="A35" s="38" t="s">
        <v>390</v>
      </c>
    </row>
    <row r="36" spans="1:1" ht="14.25" customHeight="1" x14ac:dyDescent="0.15">
      <c r="A36" s="38" t="s">
        <v>417</v>
      </c>
    </row>
    <row r="37" spans="1:1" ht="14.25" customHeight="1" x14ac:dyDescent="0.15">
      <c r="A37" s="38" t="s">
        <v>418</v>
      </c>
    </row>
    <row r="38" spans="1:1" ht="14.25" customHeight="1" x14ac:dyDescent="0.15">
      <c r="A38" s="38"/>
    </row>
    <row r="39" spans="1:1" ht="14.25" customHeight="1" x14ac:dyDescent="0.15">
      <c r="A39" s="38" t="s">
        <v>391</v>
      </c>
    </row>
    <row r="40" spans="1:1" ht="14.25" customHeight="1" x14ac:dyDescent="0.15">
      <c r="A40" s="38" t="s">
        <v>392</v>
      </c>
    </row>
    <row r="41" spans="1:1" ht="14.25" customHeight="1" x14ac:dyDescent="0.15">
      <c r="A41" s="38" t="s">
        <v>419</v>
      </c>
    </row>
    <row r="42" spans="1:1" ht="14.25" customHeight="1" x14ac:dyDescent="0.15">
      <c r="A42" s="38" t="s">
        <v>393</v>
      </c>
    </row>
    <row r="43" spans="1:1" ht="14.25" customHeight="1" x14ac:dyDescent="0.15">
      <c r="A43" s="38" t="s">
        <v>420</v>
      </c>
    </row>
    <row r="44" spans="1:1" ht="14.25" customHeight="1" x14ac:dyDescent="0.15">
      <c r="A44" s="38" t="s">
        <v>394</v>
      </c>
    </row>
    <row r="45" spans="1:1" ht="14.25" customHeight="1" x14ac:dyDescent="0.15">
      <c r="A45" s="38" t="s">
        <v>421</v>
      </c>
    </row>
    <row r="46" spans="1:1" ht="14.25" customHeight="1" x14ac:dyDescent="0.15">
      <c r="A46" s="38" t="s">
        <v>422</v>
      </c>
    </row>
    <row r="47" spans="1:1" ht="14.25" customHeight="1" x14ac:dyDescent="0.15">
      <c r="A47" s="38" t="s">
        <v>423</v>
      </c>
    </row>
    <row r="48" spans="1:1" ht="14.25" customHeight="1" x14ac:dyDescent="0.15">
      <c r="A48" s="38"/>
    </row>
    <row r="49" spans="1:10" ht="14.25" customHeight="1" x14ac:dyDescent="0.15">
      <c r="A49" s="38" t="s">
        <v>395</v>
      </c>
    </row>
    <row r="50" spans="1:10" ht="14.25" customHeight="1" x14ac:dyDescent="0.15">
      <c r="A50" s="38"/>
    </row>
    <row r="51" spans="1:10" ht="14.25" customHeight="1" x14ac:dyDescent="0.15">
      <c r="A51" s="38" t="s">
        <v>436</v>
      </c>
    </row>
    <row r="52" spans="1:10" ht="14.25" customHeight="1" x14ac:dyDescent="0.15">
      <c r="A52" s="38"/>
    </row>
    <row r="53" spans="1:10" ht="14.25" customHeight="1" x14ac:dyDescent="0.15">
      <c r="A53" s="38" t="s">
        <v>396</v>
      </c>
    </row>
    <row r="54" spans="1:10" ht="14.25" customHeight="1" x14ac:dyDescent="0.15">
      <c r="A54" s="38"/>
    </row>
    <row r="55" spans="1:10" ht="14.25" customHeight="1" x14ac:dyDescent="0.15">
      <c r="A55" s="38" t="s">
        <v>436</v>
      </c>
    </row>
    <row r="56" spans="1:10" ht="14.25" customHeight="1" x14ac:dyDescent="0.15">
      <c r="A56" s="38"/>
    </row>
    <row r="57" spans="1:10" ht="14.25" customHeight="1" x14ac:dyDescent="0.15">
      <c r="A57" s="38" t="s">
        <v>397</v>
      </c>
    </row>
    <row r="58" spans="1:10" ht="14.25" customHeight="1" x14ac:dyDescent="0.15">
      <c r="A58" s="38"/>
    </row>
    <row r="59" spans="1:10" ht="14.25" customHeight="1" x14ac:dyDescent="0.15">
      <c r="A59" s="38" t="s">
        <v>675</v>
      </c>
    </row>
    <row r="60" spans="1:10" ht="14.25" customHeight="1" x14ac:dyDescent="0.15">
      <c r="A60" s="38" t="s">
        <v>676</v>
      </c>
    </row>
    <row r="61" spans="1:10" ht="14.25" customHeight="1" x14ac:dyDescent="0.15">
      <c r="A61" s="38"/>
      <c r="B61" s="258" t="s">
        <v>614</v>
      </c>
      <c r="C61" s="248" t="s">
        <v>616</v>
      </c>
      <c r="D61" s="249"/>
      <c r="E61" s="254" t="s">
        <v>630</v>
      </c>
      <c r="F61" s="259"/>
      <c r="G61" s="259"/>
      <c r="H61" s="255"/>
      <c r="I61" s="248" t="s">
        <v>617</v>
      </c>
      <c r="J61" s="249"/>
    </row>
    <row r="62" spans="1:10" ht="14.25" customHeight="1" x14ac:dyDescent="0.15">
      <c r="A62" s="38"/>
      <c r="B62" s="258"/>
      <c r="C62" s="250"/>
      <c r="D62" s="251"/>
      <c r="E62" s="256"/>
      <c r="F62" s="260"/>
      <c r="G62" s="260"/>
      <c r="H62" s="257"/>
      <c r="I62" s="250"/>
      <c r="J62" s="251"/>
    </row>
    <row r="63" spans="1:10" ht="14.25" customHeight="1" x14ac:dyDescent="0.15">
      <c r="A63" s="38"/>
      <c r="B63" s="258"/>
      <c r="C63" s="250"/>
      <c r="D63" s="251"/>
      <c r="E63" s="254" t="s">
        <v>629</v>
      </c>
      <c r="F63" s="255"/>
      <c r="G63" s="254" t="s">
        <v>627</v>
      </c>
      <c r="H63" s="255"/>
      <c r="I63" s="250"/>
      <c r="J63" s="251"/>
    </row>
    <row r="64" spans="1:10" ht="14.25" customHeight="1" x14ac:dyDescent="0.15">
      <c r="A64" s="38"/>
      <c r="B64" s="258"/>
      <c r="C64" s="252"/>
      <c r="D64" s="253"/>
      <c r="E64" s="256"/>
      <c r="F64" s="257"/>
      <c r="G64" s="256"/>
      <c r="H64" s="257"/>
      <c r="I64" s="252"/>
      <c r="J64" s="253"/>
    </row>
    <row r="65" spans="1:10" s="160" customFormat="1" ht="14.25" customHeight="1" x14ac:dyDescent="0.15">
      <c r="A65" s="159"/>
      <c r="B65" s="201" t="s">
        <v>615</v>
      </c>
      <c r="C65" s="202" t="s">
        <v>708</v>
      </c>
      <c r="D65" s="203" t="s">
        <v>626</v>
      </c>
      <c r="E65" s="204">
        <v>18000</v>
      </c>
      <c r="F65" s="205" t="s">
        <v>626</v>
      </c>
      <c r="G65" s="206">
        <v>42000</v>
      </c>
      <c r="H65" s="205" t="s">
        <v>626</v>
      </c>
      <c r="I65" s="204">
        <f>+SUM(E65,G65)</f>
        <v>60000</v>
      </c>
      <c r="J65" s="205" t="s">
        <v>626</v>
      </c>
    </row>
    <row r="66" spans="1:10" ht="14.25" customHeight="1" x14ac:dyDescent="0.15">
      <c r="A66" s="38"/>
      <c r="B66" s="146" t="s">
        <v>628</v>
      </c>
      <c r="C66" s="143" t="s">
        <v>708</v>
      </c>
      <c r="D66" s="145" t="s">
        <v>626</v>
      </c>
      <c r="E66" s="144">
        <f>E65</f>
        <v>18000</v>
      </c>
      <c r="F66" s="145" t="s">
        <v>626</v>
      </c>
      <c r="G66" s="144">
        <f>G65</f>
        <v>42000</v>
      </c>
      <c r="H66" s="145" t="s">
        <v>626</v>
      </c>
      <c r="I66" s="144">
        <f>I65</f>
        <v>60000</v>
      </c>
      <c r="J66" s="145" t="s">
        <v>626</v>
      </c>
    </row>
    <row r="67" spans="1:10" ht="14.25" customHeight="1" x14ac:dyDescent="0.15">
      <c r="A67" s="38"/>
    </row>
    <row r="68" spans="1:10" ht="14.25" customHeight="1" x14ac:dyDescent="0.15">
      <c r="A68" s="38" t="s">
        <v>398</v>
      </c>
    </row>
    <row r="69" spans="1:10" ht="14.25" customHeight="1" x14ac:dyDescent="0.15">
      <c r="A69" s="38"/>
    </row>
    <row r="70" spans="1:10" ht="14.25" customHeight="1" x14ac:dyDescent="0.15">
      <c r="A70" s="38" t="s">
        <v>399</v>
      </c>
    </row>
    <row r="71" spans="1:10" ht="14.25" customHeight="1" x14ac:dyDescent="0.15">
      <c r="A71" s="38" t="s">
        <v>400</v>
      </c>
    </row>
    <row r="72" spans="1:10" ht="14.25" customHeight="1" x14ac:dyDescent="0.15">
      <c r="A72" s="38" t="s">
        <v>424</v>
      </c>
    </row>
    <row r="73" spans="1:10" ht="14.25" customHeight="1" x14ac:dyDescent="0.15">
      <c r="A73" s="38" t="s">
        <v>401</v>
      </c>
    </row>
    <row r="74" spans="1:10" ht="14.25" customHeight="1" x14ac:dyDescent="0.15">
      <c r="A74" s="38" t="s">
        <v>425</v>
      </c>
    </row>
    <row r="75" spans="1:10" ht="14.25" customHeight="1" x14ac:dyDescent="0.15">
      <c r="A75" s="38" t="s">
        <v>426</v>
      </c>
    </row>
    <row r="76" spans="1:10" ht="14.25" customHeight="1" x14ac:dyDescent="0.15">
      <c r="A76" s="38" t="s">
        <v>402</v>
      </c>
    </row>
    <row r="77" spans="1:10" ht="14.25" customHeight="1" x14ac:dyDescent="0.15">
      <c r="A77" s="38" t="s">
        <v>678</v>
      </c>
    </row>
    <row r="78" spans="1:10" s="160" customFormat="1" ht="14.25" customHeight="1" x14ac:dyDescent="0.15">
      <c r="A78" s="159" t="s">
        <v>409</v>
      </c>
    </row>
    <row r="79" spans="1:10" s="160" customFormat="1" ht="14.25" customHeight="1" x14ac:dyDescent="0.15">
      <c r="A79" s="159" t="s">
        <v>427</v>
      </c>
    </row>
    <row r="80" spans="1:10" s="160" customFormat="1" ht="14.25" customHeight="1" x14ac:dyDescent="0.15">
      <c r="A80" s="159" t="s">
        <v>428</v>
      </c>
    </row>
    <row r="81" spans="1:1" s="160" customFormat="1" ht="14.25" customHeight="1" x14ac:dyDescent="0.15">
      <c r="A81" s="159" t="s">
        <v>816</v>
      </c>
    </row>
    <row r="82" spans="1:1" s="160" customFormat="1" ht="14.25" customHeight="1" x14ac:dyDescent="0.15">
      <c r="A82" s="159" t="s">
        <v>677</v>
      </c>
    </row>
    <row r="83" spans="1:1" s="160" customFormat="1" ht="14.25" customHeight="1" x14ac:dyDescent="0.15">
      <c r="A83" s="159" t="s">
        <v>403</v>
      </c>
    </row>
    <row r="84" spans="1:1" s="160" customFormat="1" ht="14.25" customHeight="1" x14ac:dyDescent="0.15">
      <c r="A84" s="159" t="s">
        <v>817</v>
      </c>
    </row>
    <row r="85" spans="1:1" s="160" customFormat="1" ht="14.25" customHeight="1" x14ac:dyDescent="0.15">
      <c r="A85" s="159" t="s">
        <v>404</v>
      </c>
    </row>
    <row r="86" spans="1:1" s="160" customFormat="1" ht="14.25" customHeight="1" x14ac:dyDescent="0.15">
      <c r="A86" s="159" t="s">
        <v>899</v>
      </c>
    </row>
    <row r="87" spans="1:1" ht="14.25" customHeight="1" x14ac:dyDescent="0.15">
      <c r="A87" s="38"/>
    </row>
    <row r="88" spans="1:1" ht="14.25" customHeight="1" x14ac:dyDescent="0.15">
      <c r="A88" s="38" t="s">
        <v>405</v>
      </c>
    </row>
    <row r="89" spans="1:1" ht="14.25" customHeight="1" x14ac:dyDescent="0.15">
      <c r="A89" s="38" t="s">
        <v>406</v>
      </c>
    </row>
    <row r="90" spans="1:1" ht="14.25" customHeight="1" x14ac:dyDescent="0.15">
      <c r="A90" s="38" t="s">
        <v>437</v>
      </c>
    </row>
    <row r="91" spans="1:1" ht="14.25" customHeight="1" x14ac:dyDescent="0.15">
      <c r="A91" s="38" t="s">
        <v>407</v>
      </c>
    </row>
    <row r="92" spans="1:1" ht="14.25" customHeight="1" x14ac:dyDescent="0.15">
      <c r="A92" s="38" t="s">
        <v>437</v>
      </c>
    </row>
    <row r="93" spans="1:1" ht="14.25" customHeight="1" x14ac:dyDescent="0.15">
      <c r="A93" s="38" t="s">
        <v>408</v>
      </c>
    </row>
    <row r="94" spans="1:1" ht="14.25" customHeight="1" x14ac:dyDescent="0.15">
      <c r="A94" s="38" t="s">
        <v>437</v>
      </c>
    </row>
    <row r="95" spans="1:1" s="160" customFormat="1" ht="14.25" customHeight="1" x14ac:dyDescent="0.15">
      <c r="A95" s="159" t="s">
        <v>410</v>
      </c>
    </row>
    <row r="96" spans="1:1" s="160" customFormat="1" ht="14.25" customHeight="1" x14ac:dyDescent="0.15">
      <c r="A96" s="159" t="s">
        <v>818</v>
      </c>
    </row>
    <row r="97" spans="1:1" s="160" customFormat="1" ht="14.25" customHeight="1" x14ac:dyDescent="0.15">
      <c r="A97" s="159" t="s">
        <v>819</v>
      </c>
    </row>
    <row r="98" spans="1:1" s="160" customFormat="1" ht="14.25" customHeight="1" x14ac:dyDescent="0.15">
      <c r="A98" s="159" t="s">
        <v>820</v>
      </c>
    </row>
    <row r="99" spans="1:1" s="160" customFormat="1" ht="14.25" customHeight="1" x14ac:dyDescent="0.15">
      <c r="A99" s="159" t="s">
        <v>821</v>
      </c>
    </row>
    <row r="100" spans="1:1" s="160" customFormat="1" ht="14.25" customHeight="1" x14ac:dyDescent="0.15">
      <c r="A100" s="159" t="s">
        <v>803</v>
      </c>
    </row>
    <row r="101" spans="1:1" s="160" customFormat="1" ht="14.25" customHeight="1" x14ac:dyDescent="0.15">
      <c r="A101" s="159" t="s">
        <v>822</v>
      </c>
    </row>
    <row r="102" spans="1:1" ht="14.25" customHeight="1" x14ac:dyDescent="0.15">
      <c r="A102" s="38"/>
    </row>
    <row r="103" spans="1:1" ht="14.25" customHeight="1" x14ac:dyDescent="0.15">
      <c r="A103" s="38" t="s">
        <v>411</v>
      </c>
    </row>
    <row r="104" spans="1:1" ht="14.25" customHeight="1" x14ac:dyDescent="0.15">
      <c r="A104" s="38" t="s">
        <v>440</v>
      </c>
    </row>
    <row r="105" spans="1:1" ht="14.25" customHeight="1" x14ac:dyDescent="0.15">
      <c r="A105" s="38" t="s">
        <v>429</v>
      </c>
    </row>
    <row r="106" spans="1:1" ht="14.25" customHeight="1" x14ac:dyDescent="0.15">
      <c r="A106" s="38" t="s">
        <v>430</v>
      </c>
    </row>
    <row r="107" spans="1:1" ht="14.25" customHeight="1" x14ac:dyDescent="0.15">
      <c r="A107" s="54" t="s">
        <v>431</v>
      </c>
    </row>
    <row r="108" spans="1:1" ht="14.25" customHeight="1" x14ac:dyDescent="0.15">
      <c r="A108" s="54" t="s">
        <v>432</v>
      </c>
    </row>
    <row r="109" spans="1:1" ht="14.25" customHeight="1" x14ac:dyDescent="0.15"/>
    <row r="110" spans="1:1" ht="14.25" customHeight="1" x14ac:dyDescent="0.15">
      <c r="A110" s="38" t="s">
        <v>433</v>
      </c>
    </row>
    <row r="111" spans="1:1" ht="14.25" customHeight="1" x14ac:dyDescent="0.15">
      <c r="A111" s="54" t="s">
        <v>823</v>
      </c>
    </row>
    <row r="112" spans="1:1" ht="14.25" customHeight="1" x14ac:dyDescent="0.15">
      <c r="A112" s="54" t="s">
        <v>631</v>
      </c>
    </row>
    <row r="113" spans="1:6" ht="14.25" customHeight="1" x14ac:dyDescent="0.15">
      <c r="A113" s="54"/>
      <c r="B113" s="125"/>
      <c r="C113" s="261" t="s">
        <v>635</v>
      </c>
      <c r="D113" s="261"/>
      <c r="E113" s="261" t="s">
        <v>636</v>
      </c>
      <c r="F113" s="261"/>
    </row>
    <row r="114" spans="1:6" ht="14.25" customHeight="1" x14ac:dyDescent="0.15">
      <c r="A114" s="54"/>
      <c r="B114" s="135" t="s">
        <v>632</v>
      </c>
      <c r="C114" s="262" t="s">
        <v>824</v>
      </c>
      <c r="D114" s="262"/>
      <c r="E114" s="262" t="s">
        <v>827</v>
      </c>
      <c r="F114" s="262"/>
    </row>
    <row r="115" spans="1:6" ht="14.25" customHeight="1" x14ac:dyDescent="0.15">
      <c r="A115" s="54"/>
      <c r="B115" s="135" t="s">
        <v>633</v>
      </c>
      <c r="C115" s="262" t="s">
        <v>825</v>
      </c>
      <c r="D115" s="262"/>
      <c r="E115" s="263"/>
      <c r="F115" s="263"/>
    </row>
    <row r="116" spans="1:6" ht="14.25" customHeight="1" x14ac:dyDescent="0.15">
      <c r="A116" s="54"/>
      <c r="B116" s="135" t="s">
        <v>650</v>
      </c>
      <c r="C116" s="263"/>
      <c r="D116" s="263"/>
      <c r="E116" s="262" t="s">
        <v>804</v>
      </c>
      <c r="F116" s="262"/>
    </row>
    <row r="117" spans="1:6" ht="14.25" customHeight="1" x14ac:dyDescent="0.15">
      <c r="A117" s="54"/>
      <c r="B117" s="135" t="s">
        <v>634</v>
      </c>
      <c r="C117" s="262" t="s">
        <v>826</v>
      </c>
      <c r="D117" s="262"/>
      <c r="E117" s="262" t="s">
        <v>828</v>
      </c>
      <c r="F117" s="262"/>
    </row>
    <row r="118" spans="1:6" ht="14.25" customHeight="1" x14ac:dyDescent="0.15">
      <c r="A118" s="54"/>
      <c r="B118" s="123" t="s">
        <v>637</v>
      </c>
      <c r="C118" s="126"/>
      <c r="D118" s="126"/>
      <c r="E118" s="126"/>
      <c r="F118" s="126"/>
    </row>
    <row r="119" spans="1:6" ht="14.25" customHeight="1" x14ac:dyDescent="0.15">
      <c r="A119" s="54"/>
      <c r="B119" s="123" t="s">
        <v>651</v>
      </c>
      <c r="C119" s="126"/>
      <c r="D119" s="126"/>
      <c r="E119" s="126"/>
      <c r="F119" s="126"/>
    </row>
    <row r="120" spans="1:6" ht="14.25" customHeight="1" x14ac:dyDescent="0.15">
      <c r="A120" s="54"/>
    </row>
    <row r="121" spans="1:6" ht="14.25" customHeight="1" x14ac:dyDescent="0.15">
      <c r="A121" s="54" t="s">
        <v>638</v>
      </c>
    </row>
    <row r="122" spans="1:6" ht="14.25" customHeight="1" x14ac:dyDescent="0.15">
      <c r="A122" s="54"/>
      <c r="B122" s="127" t="s">
        <v>634</v>
      </c>
    </row>
    <row r="123" spans="1:6" ht="14.25" customHeight="1" x14ac:dyDescent="0.15">
      <c r="A123" s="54"/>
      <c r="B123" s="124" t="s">
        <v>639</v>
      </c>
      <c r="C123" s="124"/>
      <c r="D123" s="124"/>
      <c r="E123" s="148">
        <v>579233</v>
      </c>
      <c r="F123" s="124" t="s">
        <v>626</v>
      </c>
    </row>
    <row r="124" spans="1:6" ht="14.25" customHeight="1" x14ac:dyDescent="0.15">
      <c r="A124" s="54"/>
      <c r="B124" s="123" t="s">
        <v>640</v>
      </c>
      <c r="E124" s="149">
        <v>86718</v>
      </c>
      <c r="F124" s="123" t="s">
        <v>626</v>
      </c>
    </row>
    <row r="125" spans="1:6" ht="14.25" customHeight="1" x14ac:dyDescent="0.15">
      <c r="A125" s="54"/>
      <c r="B125" s="123" t="s">
        <v>641</v>
      </c>
      <c r="E125" s="150">
        <v>8275</v>
      </c>
      <c r="F125" s="123" t="s">
        <v>626</v>
      </c>
    </row>
    <row r="126" spans="1:6" ht="14.25" customHeight="1" x14ac:dyDescent="0.15">
      <c r="A126" s="54"/>
      <c r="B126" s="123" t="s">
        <v>642</v>
      </c>
      <c r="E126" s="151" t="s">
        <v>801</v>
      </c>
      <c r="F126" s="123" t="s">
        <v>626</v>
      </c>
    </row>
    <row r="127" spans="1:6" ht="14.25" customHeight="1" x14ac:dyDescent="0.15">
      <c r="A127" s="54"/>
      <c r="B127" s="123" t="s">
        <v>643</v>
      </c>
      <c r="E127" s="151" t="s">
        <v>801</v>
      </c>
      <c r="F127" s="123" t="s">
        <v>626</v>
      </c>
    </row>
    <row r="128" spans="1:6" ht="14.25" customHeight="1" x14ac:dyDescent="0.15">
      <c r="A128" s="54"/>
      <c r="B128" s="123" t="s">
        <v>644</v>
      </c>
      <c r="E128" s="151" t="s">
        <v>801</v>
      </c>
      <c r="F128" s="123" t="s">
        <v>626</v>
      </c>
    </row>
    <row r="129" spans="1:9" ht="14.25" customHeight="1" x14ac:dyDescent="0.15">
      <c r="A129" s="54"/>
      <c r="B129" s="123" t="s">
        <v>645</v>
      </c>
      <c r="E129" s="151">
        <v>-520377</v>
      </c>
      <c r="F129" s="123" t="s">
        <v>626</v>
      </c>
    </row>
    <row r="130" spans="1:9" ht="14.25" customHeight="1" x14ac:dyDescent="0.15">
      <c r="A130" s="54"/>
      <c r="B130" s="123" t="s">
        <v>646</v>
      </c>
      <c r="E130" s="151">
        <f>50981-57299</f>
        <v>-6318</v>
      </c>
      <c r="F130" s="123" t="s">
        <v>626</v>
      </c>
    </row>
    <row r="131" spans="1:9" ht="14.25" customHeight="1" x14ac:dyDescent="0.15">
      <c r="A131" s="54"/>
      <c r="B131" s="123" t="s">
        <v>647</v>
      </c>
      <c r="E131" s="151">
        <v>-8459</v>
      </c>
      <c r="F131" s="123" t="s">
        <v>626</v>
      </c>
    </row>
    <row r="132" spans="1:9" ht="14.25" customHeight="1" x14ac:dyDescent="0.15">
      <c r="A132" s="54"/>
      <c r="B132" s="123" t="s">
        <v>648</v>
      </c>
      <c r="E132" s="151">
        <v>-8364</v>
      </c>
      <c r="F132" s="123" t="s">
        <v>626</v>
      </c>
    </row>
    <row r="133" spans="1:9" ht="14.25" customHeight="1" x14ac:dyDescent="0.15">
      <c r="A133" s="54"/>
      <c r="B133" s="123" t="s">
        <v>652</v>
      </c>
      <c r="E133" s="151">
        <v>-2378</v>
      </c>
      <c r="F133" s="123" t="s">
        <v>626</v>
      </c>
    </row>
    <row r="134" spans="1:9" ht="14.25" customHeight="1" x14ac:dyDescent="0.15">
      <c r="A134" s="54"/>
      <c r="B134" s="123" t="s">
        <v>653</v>
      </c>
      <c r="E134" s="151">
        <v>-1640</v>
      </c>
      <c r="F134" s="123" t="s">
        <v>626</v>
      </c>
    </row>
    <row r="135" spans="1:9" ht="14.25" customHeight="1" x14ac:dyDescent="0.15">
      <c r="A135" s="54"/>
      <c r="B135" s="123" t="s">
        <v>702</v>
      </c>
      <c r="E135" s="151">
        <v>-4500</v>
      </c>
      <c r="F135" s="123" t="s">
        <v>703</v>
      </c>
    </row>
    <row r="136" spans="1:9" ht="14.25" customHeight="1" x14ac:dyDescent="0.15">
      <c r="A136" s="54"/>
      <c r="B136" s="123" t="s">
        <v>654</v>
      </c>
      <c r="E136" s="151">
        <v>1299</v>
      </c>
      <c r="F136" s="123" t="s">
        <v>626</v>
      </c>
    </row>
    <row r="137" spans="1:9" ht="14.25" customHeight="1" x14ac:dyDescent="0.15">
      <c r="A137" s="54"/>
      <c r="B137" s="123" t="s">
        <v>655</v>
      </c>
      <c r="E137" s="151" t="s">
        <v>801</v>
      </c>
      <c r="F137" s="123" t="s">
        <v>626</v>
      </c>
    </row>
    <row r="138" spans="1:9" ht="14.25" customHeight="1" x14ac:dyDescent="0.15">
      <c r="A138" s="54"/>
      <c r="E138" s="149"/>
    </row>
    <row r="139" spans="1:9" ht="14.25" customHeight="1" x14ac:dyDescent="0.15">
      <c r="A139" s="54"/>
      <c r="B139" s="124" t="s">
        <v>649</v>
      </c>
      <c r="C139" s="124"/>
      <c r="D139" s="124"/>
      <c r="E139" s="148">
        <v>123489</v>
      </c>
      <c r="F139" s="124" t="s">
        <v>626</v>
      </c>
      <c r="G139" s="149"/>
      <c r="I139" s="149"/>
    </row>
    <row r="140" spans="1:9" ht="14.25" customHeight="1" x14ac:dyDescent="0.15">
      <c r="A140" s="54"/>
    </row>
    <row r="141" spans="1:9" s="160" customFormat="1" ht="14.25" customHeight="1" x14ac:dyDescent="0.15">
      <c r="A141" s="161" t="s">
        <v>434</v>
      </c>
    </row>
    <row r="142" spans="1:9" s="160" customFormat="1" ht="14.25" customHeight="1" x14ac:dyDescent="0.15">
      <c r="A142" s="161" t="s">
        <v>435</v>
      </c>
    </row>
    <row r="143" spans="1:9" s="160" customFormat="1" ht="14.25" customHeight="1" x14ac:dyDescent="0.15">
      <c r="A143" s="161" t="s">
        <v>438</v>
      </c>
    </row>
    <row r="144" spans="1:9" s="160" customFormat="1" ht="14.25" customHeight="1" x14ac:dyDescent="0.15">
      <c r="A144" s="161" t="s">
        <v>439</v>
      </c>
    </row>
    <row r="145" spans="1:1" s="160" customFormat="1" ht="14.25" customHeight="1" x14ac:dyDescent="0.15">
      <c r="A145" s="161" t="s">
        <v>709</v>
      </c>
    </row>
    <row r="146" spans="1:1" ht="14.25" customHeight="1" x14ac:dyDescent="0.15"/>
    <row r="147" spans="1:1" ht="14.25" customHeight="1" x14ac:dyDescent="0.15"/>
    <row r="148" spans="1:1" ht="14.25" customHeight="1" x14ac:dyDescent="0.15"/>
    <row r="149" spans="1:1" ht="14.25" customHeight="1" x14ac:dyDescent="0.15"/>
    <row r="150" spans="1:1" ht="14.25" customHeight="1" x14ac:dyDescent="0.15"/>
  </sheetData>
  <mergeCells count="17">
    <mergeCell ref="C113:D113"/>
    <mergeCell ref="E113:F113"/>
    <mergeCell ref="C114:D114"/>
    <mergeCell ref="C115:D115"/>
    <mergeCell ref="C117:D117"/>
    <mergeCell ref="E114:F114"/>
    <mergeCell ref="E115:F115"/>
    <mergeCell ref="E117:F117"/>
    <mergeCell ref="C116:D116"/>
    <mergeCell ref="E116:F116"/>
    <mergeCell ref="A1:G1"/>
    <mergeCell ref="I61:J64"/>
    <mergeCell ref="E63:F64"/>
    <mergeCell ref="G63:H64"/>
    <mergeCell ref="C61:D64"/>
    <mergeCell ref="B61:B64"/>
    <mergeCell ref="E61:H62"/>
  </mergeCells>
  <phoneticPr fontId="2"/>
  <printOptions horizontalCentered="1"/>
  <pageMargins left="0.39370078740157483" right="0.39370078740157483" top="0.39370078740157483" bottom="0.39370078740157483" header="0.19685039370078741" footer="0.19685039370078741"/>
  <pageSetup paperSize="9" scale="67" orientation="portrait" r:id="rId1"/>
  <rowBreaks count="1" manualBreakCount="1">
    <brk id="7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44"/>
  <sheetViews>
    <sheetView view="pageBreakPreview" zoomScale="60" zoomScaleNormal="100" workbookViewId="0">
      <selection activeCell="P18" sqref="P18"/>
    </sheetView>
  </sheetViews>
  <sheetFormatPr defaultRowHeight="13.5" x14ac:dyDescent="0.15"/>
  <cols>
    <col min="1" max="1" width="0.875" customWidth="1"/>
    <col min="2" max="2" width="3.75" customWidth="1"/>
    <col min="3" max="3" width="16.75" customWidth="1"/>
    <col min="4" max="11" width="15.125" customWidth="1"/>
    <col min="12" max="12" width="0.625" customWidth="1"/>
    <col min="13" max="13" width="0.375" customWidth="1"/>
  </cols>
  <sheetData>
    <row r="1" spans="2:11" ht="29.25" customHeight="1" x14ac:dyDescent="0.15">
      <c r="B1" s="39" t="s">
        <v>316</v>
      </c>
      <c r="C1" s="1"/>
      <c r="D1" s="2"/>
      <c r="E1" s="2"/>
      <c r="F1" s="2"/>
      <c r="G1" s="2"/>
      <c r="H1" s="2"/>
      <c r="I1" s="2"/>
      <c r="J1" s="44" t="s">
        <v>658</v>
      </c>
      <c r="K1" s="2"/>
    </row>
    <row r="2" spans="2:11" ht="37.5" customHeight="1" x14ac:dyDescent="0.15">
      <c r="B2" s="275" t="s">
        <v>0</v>
      </c>
      <c r="C2" s="275"/>
      <c r="D2" s="41" t="s">
        <v>1</v>
      </c>
      <c r="E2" s="41" t="s">
        <v>2</v>
      </c>
      <c r="F2" s="41" t="s">
        <v>3</v>
      </c>
      <c r="G2" s="41" t="s">
        <v>4</v>
      </c>
      <c r="H2" s="41" t="s">
        <v>5</v>
      </c>
      <c r="I2" s="42" t="s">
        <v>6</v>
      </c>
      <c r="J2" s="43" t="s">
        <v>7</v>
      </c>
      <c r="K2" s="3"/>
    </row>
    <row r="3" spans="2:11" ht="14.1" customHeight="1" x14ac:dyDescent="0.15">
      <c r="B3" s="265" t="s">
        <v>8</v>
      </c>
      <c r="C3" s="265"/>
      <c r="D3" s="9">
        <v>21321034</v>
      </c>
      <c r="E3" s="9">
        <v>379248</v>
      </c>
      <c r="F3" s="9">
        <v>110700</v>
      </c>
      <c r="G3" s="9">
        <v>21589582</v>
      </c>
      <c r="H3" s="9">
        <v>13503716</v>
      </c>
      <c r="I3" s="9">
        <v>353957</v>
      </c>
      <c r="J3" s="46">
        <v>8085865</v>
      </c>
      <c r="K3" s="3"/>
    </row>
    <row r="4" spans="2:11" ht="14.1" customHeight="1" x14ac:dyDescent="0.15">
      <c r="B4" s="265" t="s">
        <v>9</v>
      </c>
      <c r="C4" s="265"/>
      <c r="D4" s="9">
        <v>2331014</v>
      </c>
      <c r="E4" s="9" t="s">
        <v>129</v>
      </c>
      <c r="F4" s="9" t="s">
        <v>129</v>
      </c>
      <c r="G4" s="9">
        <v>2331014</v>
      </c>
      <c r="H4" s="9" t="s">
        <v>129</v>
      </c>
      <c r="I4" s="9" t="s">
        <v>129</v>
      </c>
      <c r="J4" s="46">
        <v>2331014</v>
      </c>
      <c r="K4" s="3"/>
    </row>
    <row r="5" spans="2:11" ht="14.1" customHeight="1" x14ac:dyDescent="0.15">
      <c r="B5" s="264" t="s">
        <v>10</v>
      </c>
      <c r="C5" s="264"/>
      <c r="D5" s="9" t="s">
        <v>129</v>
      </c>
      <c r="E5" s="9" t="s">
        <v>129</v>
      </c>
      <c r="F5" s="9" t="s">
        <v>129</v>
      </c>
      <c r="G5" s="9" t="s">
        <v>129</v>
      </c>
      <c r="H5" s="9" t="s">
        <v>129</v>
      </c>
      <c r="I5" s="9" t="s">
        <v>129</v>
      </c>
      <c r="J5" s="46" t="s">
        <v>129</v>
      </c>
      <c r="K5" s="3"/>
    </row>
    <row r="6" spans="2:11" ht="14.1" customHeight="1" x14ac:dyDescent="0.15">
      <c r="B6" s="264" t="s">
        <v>11</v>
      </c>
      <c r="C6" s="264"/>
      <c r="D6" s="9">
        <v>18454283</v>
      </c>
      <c r="E6" s="9">
        <v>311873</v>
      </c>
      <c r="F6" s="9">
        <v>8739</v>
      </c>
      <c r="G6" s="9">
        <v>18757417</v>
      </c>
      <c r="H6" s="9">
        <v>13200440</v>
      </c>
      <c r="I6" s="9">
        <v>338436</v>
      </c>
      <c r="J6" s="46">
        <v>5556977</v>
      </c>
      <c r="K6" s="3"/>
    </row>
    <row r="7" spans="2:11" ht="14.1" customHeight="1" x14ac:dyDescent="0.15">
      <c r="B7" s="265" t="s">
        <v>12</v>
      </c>
      <c r="C7" s="265"/>
      <c r="D7" s="9">
        <v>427340</v>
      </c>
      <c r="E7" s="9">
        <v>36190</v>
      </c>
      <c r="F7" s="9" t="s">
        <v>129</v>
      </c>
      <c r="G7" s="9">
        <v>463530</v>
      </c>
      <c r="H7" s="9">
        <v>303276</v>
      </c>
      <c r="I7" s="9">
        <v>15521</v>
      </c>
      <c r="J7" s="46">
        <v>160254</v>
      </c>
      <c r="K7" s="3"/>
    </row>
    <row r="8" spans="2:11" ht="14.1" customHeight="1" x14ac:dyDescent="0.15">
      <c r="B8" s="270" t="s">
        <v>13</v>
      </c>
      <c r="C8" s="270"/>
      <c r="D8" s="9" t="s">
        <v>129</v>
      </c>
      <c r="E8" s="9" t="s">
        <v>129</v>
      </c>
      <c r="F8" s="9" t="s">
        <v>129</v>
      </c>
      <c r="G8" s="9" t="s">
        <v>129</v>
      </c>
      <c r="H8" s="9" t="s">
        <v>129</v>
      </c>
      <c r="I8" s="9" t="s">
        <v>129</v>
      </c>
      <c r="J8" s="46" t="s">
        <v>129</v>
      </c>
      <c r="K8" s="3"/>
    </row>
    <row r="9" spans="2:11" ht="14.1" customHeight="1" x14ac:dyDescent="0.15">
      <c r="B9" s="269" t="s">
        <v>14</v>
      </c>
      <c r="C9" s="269"/>
      <c r="D9" s="9" t="s">
        <v>129</v>
      </c>
      <c r="E9" s="9" t="s">
        <v>129</v>
      </c>
      <c r="F9" s="9" t="s">
        <v>129</v>
      </c>
      <c r="G9" s="9" t="s">
        <v>129</v>
      </c>
      <c r="H9" s="9" t="s">
        <v>129</v>
      </c>
      <c r="I9" s="9" t="s">
        <v>129</v>
      </c>
      <c r="J9" s="46" t="s">
        <v>129</v>
      </c>
      <c r="K9" s="3"/>
    </row>
    <row r="10" spans="2:11" ht="14.1" customHeight="1" x14ac:dyDescent="0.15">
      <c r="B10" s="270" t="s">
        <v>15</v>
      </c>
      <c r="C10" s="270"/>
      <c r="D10" s="9" t="s">
        <v>129</v>
      </c>
      <c r="E10" s="9" t="s">
        <v>129</v>
      </c>
      <c r="F10" s="9" t="s">
        <v>129</v>
      </c>
      <c r="G10" s="9" t="s">
        <v>129</v>
      </c>
      <c r="H10" s="9" t="s">
        <v>129</v>
      </c>
      <c r="I10" s="9" t="s">
        <v>129</v>
      </c>
      <c r="J10" s="46" t="s">
        <v>129</v>
      </c>
      <c r="K10" s="3"/>
    </row>
    <row r="11" spans="2:11" ht="14.1" customHeight="1" x14ac:dyDescent="0.15">
      <c r="B11" s="264" t="s">
        <v>16</v>
      </c>
      <c r="C11" s="264"/>
      <c r="D11" s="9" t="s">
        <v>129</v>
      </c>
      <c r="E11" s="9" t="s">
        <v>129</v>
      </c>
      <c r="F11" s="9" t="s">
        <v>129</v>
      </c>
      <c r="G11" s="9" t="s">
        <v>129</v>
      </c>
      <c r="H11" s="9" t="s">
        <v>129</v>
      </c>
      <c r="I11" s="9" t="s">
        <v>129</v>
      </c>
      <c r="J11" s="46" t="s">
        <v>129</v>
      </c>
      <c r="K11" s="3"/>
    </row>
    <row r="12" spans="2:11" ht="14.1" customHeight="1" x14ac:dyDescent="0.15">
      <c r="B12" s="264" t="s">
        <v>17</v>
      </c>
      <c r="C12" s="264"/>
      <c r="D12" s="9">
        <v>108396</v>
      </c>
      <c r="E12" s="9">
        <v>31185</v>
      </c>
      <c r="F12" s="9">
        <v>101961</v>
      </c>
      <c r="G12" s="9">
        <v>37620</v>
      </c>
      <c r="H12" s="9" t="s">
        <v>129</v>
      </c>
      <c r="I12" s="9" t="s">
        <v>129</v>
      </c>
      <c r="J12" s="46">
        <v>37620</v>
      </c>
      <c r="K12" s="3"/>
    </row>
    <row r="13" spans="2:11" ht="14.1" customHeight="1" x14ac:dyDescent="0.15">
      <c r="B13" s="278" t="s">
        <v>18</v>
      </c>
      <c r="C13" s="278"/>
      <c r="D13" s="10">
        <v>19407189</v>
      </c>
      <c r="E13" s="10">
        <v>185042</v>
      </c>
      <c r="F13" s="10">
        <v>8140</v>
      </c>
      <c r="G13" s="9">
        <v>19584091</v>
      </c>
      <c r="H13" s="10">
        <v>18286239</v>
      </c>
      <c r="I13" s="10">
        <v>94863</v>
      </c>
      <c r="J13" s="46">
        <v>1297852</v>
      </c>
      <c r="K13" s="152"/>
    </row>
    <row r="14" spans="2:11" ht="14.1" customHeight="1" x14ac:dyDescent="0.15">
      <c r="B14" s="265" t="s">
        <v>19</v>
      </c>
      <c r="C14" s="265"/>
      <c r="D14" s="9">
        <v>53848</v>
      </c>
      <c r="E14" s="9" t="s">
        <v>129</v>
      </c>
      <c r="F14" s="9" t="s">
        <v>129</v>
      </c>
      <c r="G14" s="9">
        <v>53848</v>
      </c>
      <c r="H14" s="9" t="s">
        <v>129</v>
      </c>
      <c r="I14" s="9" t="s">
        <v>129</v>
      </c>
      <c r="J14" s="46">
        <v>53848</v>
      </c>
      <c r="K14" s="3"/>
    </row>
    <row r="15" spans="2:11" ht="14.1" customHeight="1" x14ac:dyDescent="0.15">
      <c r="B15" s="264" t="s">
        <v>20</v>
      </c>
      <c r="C15" s="264"/>
      <c r="D15" s="9" t="s">
        <v>129</v>
      </c>
      <c r="E15" s="9" t="s">
        <v>129</v>
      </c>
      <c r="F15" s="9" t="s">
        <v>129</v>
      </c>
      <c r="G15" s="9" t="s">
        <v>129</v>
      </c>
      <c r="H15" s="9" t="s">
        <v>129</v>
      </c>
      <c r="I15" s="9" t="s">
        <v>129</v>
      </c>
      <c r="J15" s="46" t="s">
        <v>129</v>
      </c>
      <c r="K15" s="3"/>
    </row>
    <row r="16" spans="2:11" ht="14.1" customHeight="1" x14ac:dyDescent="0.15">
      <c r="B16" s="265" t="s">
        <v>12</v>
      </c>
      <c r="C16" s="265"/>
      <c r="D16" s="9">
        <v>19221748</v>
      </c>
      <c r="E16" s="9">
        <v>124531</v>
      </c>
      <c r="F16" s="9" t="s">
        <v>129</v>
      </c>
      <c r="G16" s="9">
        <v>19346279</v>
      </c>
      <c r="H16" s="9">
        <v>18286239</v>
      </c>
      <c r="I16" s="9">
        <v>94863</v>
      </c>
      <c r="J16" s="46">
        <v>1060040</v>
      </c>
      <c r="K16" s="3"/>
    </row>
    <row r="17" spans="2:14" ht="14.1" customHeight="1" x14ac:dyDescent="0.15">
      <c r="B17" s="265" t="s">
        <v>16</v>
      </c>
      <c r="C17" s="265"/>
      <c r="D17" s="9" t="s">
        <v>129</v>
      </c>
      <c r="E17" s="9" t="s">
        <v>129</v>
      </c>
      <c r="F17" s="9" t="s">
        <v>129</v>
      </c>
      <c r="G17" s="9" t="s">
        <v>129</v>
      </c>
      <c r="H17" s="9" t="s">
        <v>129</v>
      </c>
      <c r="I17" s="9" t="s">
        <v>129</v>
      </c>
      <c r="J17" s="46" t="s">
        <v>129</v>
      </c>
      <c r="K17" s="3"/>
    </row>
    <row r="18" spans="2:14" ht="14.1" customHeight="1" x14ac:dyDescent="0.15">
      <c r="B18" s="264" t="s">
        <v>17</v>
      </c>
      <c r="C18" s="264"/>
      <c r="D18" s="9">
        <v>131593</v>
      </c>
      <c r="E18" s="9">
        <v>60511</v>
      </c>
      <c r="F18" s="9">
        <v>8140</v>
      </c>
      <c r="G18" s="9">
        <v>183964</v>
      </c>
      <c r="H18" s="9" t="s">
        <v>129</v>
      </c>
      <c r="I18" s="9" t="s">
        <v>129</v>
      </c>
      <c r="J18" s="46">
        <v>183964</v>
      </c>
      <c r="K18" s="3"/>
    </row>
    <row r="19" spans="2:14" ht="14.1" customHeight="1" x14ac:dyDescent="0.15">
      <c r="B19" s="265" t="s">
        <v>21</v>
      </c>
      <c r="C19" s="265"/>
      <c r="D19" s="9">
        <v>1225832</v>
      </c>
      <c r="E19" s="9">
        <v>70184</v>
      </c>
      <c r="F19" s="9">
        <v>9669</v>
      </c>
      <c r="G19" s="9">
        <v>1286346</v>
      </c>
      <c r="H19" s="9">
        <v>1005726</v>
      </c>
      <c r="I19" s="9">
        <v>71303</v>
      </c>
      <c r="J19" s="46">
        <v>280621</v>
      </c>
      <c r="K19" s="3"/>
    </row>
    <row r="20" spans="2:14" ht="14.1" customHeight="1" x14ac:dyDescent="0.15">
      <c r="B20" s="276" t="s">
        <v>22</v>
      </c>
      <c r="C20" s="277"/>
      <c r="D20" s="10">
        <v>41954055</v>
      </c>
      <c r="E20" s="10">
        <v>634474</v>
      </c>
      <c r="F20" s="10">
        <v>128509</v>
      </c>
      <c r="G20" s="10">
        <v>42460019</v>
      </c>
      <c r="H20" s="10">
        <v>32795681</v>
      </c>
      <c r="I20" s="10">
        <v>520122</v>
      </c>
      <c r="J20" s="10">
        <v>9664338</v>
      </c>
      <c r="K20" s="3"/>
    </row>
    <row r="21" spans="2:14" ht="12" customHeight="1" x14ac:dyDescent="0.15">
      <c r="B21" s="4"/>
      <c r="C21" s="5"/>
      <c r="D21" s="11"/>
      <c r="E21" s="11"/>
      <c r="F21" s="11"/>
      <c r="G21" s="11"/>
      <c r="H21" s="11"/>
      <c r="I21" s="11"/>
      <c r="J21" s="11"/>
      <c r="K21" s="6"/>
    </row>
    <row r="22" spans="2:14" ht="29.25" customHeight="1" x14ac:dyDescent="0.15">
      <c r="B22" s="40" t="s">
        <v>317</v>
      </c>
      <c r="C22" s="8"/>
      <c r="D22" s="7"/>
      <c r="E22" s="7"/>
      <c r="F22" s="7"/>
      <c r="G22" s="7"/>
      <c r="H22" s="7"/>
      <c r="I22" s="7"/>
      <c r="K22" s="45" t="s">
        <v>658</v>
      </c>
    </row>
    <row r="23" spans="2:14" ht="12.95" customHeight="1" x14ac:dyDescent="0.15">
      <c r="B23" s="275" t="s">
        <v>0</v>
      </c>
      <c r="C23" s="275"/>
      <c r="D23" s="275" t="s">
        <v>23</v>
      </c>
      <c r="E23" s="275" t="s">
        <v>24</v>
      </c>
      <c r="F23" s="275" t="s">
        <v>25</v>
      </c>
      <c r="G23" s="275" t="s">
        <v>26</v>
      </c>
      <c r="H23" s="275" t="s">
        <v>27</v>
      </c>
      <c r="I23" s="275" t="s">
        <v>28</v>
      </c>
      <c r="J23" s="275" t="s">
        <v>29</v>
      </c>
      <c r="K23" s="275" t="s">
        <v>30</v>
      </c>
    </row>
    <row r="24" spans="2:14" ht="12.95" customHeight="1" x14ac:dyDescent="0.15">
      <c r="B24" s="275"/>
      <c r="C24" s="275"/>
      <c r="D24" s="275"/>
      <c r="E24" s="275"/>
      <c r="F24" s="275"/>
      <c r="G24" s="275"/>
      <c r="H24" s="275"/>
      <c r="I24" s="275"/>
      <c r="J24" s="275"/>
      <c r="K24" s="275"/>
    </row>
    <row r="25" spans="2:14" ht="14.1" customHeight="1" x14ac:dyDescent="0.15">
      <c r="B25" s="273" t="s">
        <v>8</v>
      </c>
      <c r="C25" s="274"/>
      <c r="D25" s="9">
        <v>1038407</v>
      </c>
      <c r="E25" s="9">
        <v>5311054</v>
      </c>
      <c r="F25" s="9">
        <v>70672</v>
      </c>
      <c r="G25" s="9">
        <v>106306</v>
      </c>
      <c r="H25" s="9">
        <v>934990</v>
      </c>
      <c r="I25" s="9">
        <v>428191</v>
      </c>
      <c r="J25" s="9">
        <v>196245</v>
      </c>
      <c r="K25" s="192">
        <v>8085865</v>
      </c>
      <c r="N25" s="208"/>
    </row>
    <row r="26" spans="2:14" ht="14.1" customHeight="1" x14ac:dyDescent="0.15">
      <c r="B26" s="264" t="s">
        <v>19</v>
      </c>
      <c r="C26" s="264"/>
      <c r="D26" s="10">
        <v>311330</v>
      </c>
      <c r="E26" s="10">
        <v>1469077</v>
      </c>
      <c r="F26" s="10">
        <v>67429</v>
      </c>
      <c r="G26" s="10">
        <v>26770</v>
      </c>
      <c r="H26" s="10">
        <v>322241</v>
      </c>
      <c r="I26" s="10">
        <v>53430</v>
      </c>
      <c r="J26" s="10">
        <v>80737</v>
      </c>
      <c r="K26" s="192">
        <v>2331014</v>
      </c>
      <c r="N26" s="208"/>
    </row>
    <row r="27" spans="2:14" ht="14.1" customHeight="1" x14ac:dyDescent="0.15">
      <c r="B27" s="264" t="s">
        <v>10</v>
      </c>
      <c r="C27" s="264"/>
      <c r="D27" s="9" t="s">
        <v>129</v>
      </c>
      <c r="E27" s="9" t="s">
        <v>129</v>
      </c>
      <c r="F27" s="9" t="s">
        <v>129</v>
      </c>
      <c r="G27" s="9" t="s">
        <v>129</v>
      </c>
      <c r="H27" s="9" t="s">
        <v>129</v>
      </c>
      <c r="I27" s="9" t="s">
        <v>129</v>
      </c>
      <c r="J27" s="9">
        <v>0</v>
      </c>
      <c r="K27" s="192" t="s">
        <v>129</v>
      </c>
      <c r="N27" s="208"/>
    </row>
    <row r="28" spans="2:14" ht="14.1" customHeight="1" x14ac:dyDescent="0.15">
      <c r="B28" s="265" t="s">
        <v>11</v>
      </c>
      <c r="C28" s="265"/>
      <c r="D28" s="10">
        <v>720642</v>
      </c>
      <c r="E28" s="10">
        <v>3685213</v>
      </c>
      <c r="F28" s="10">
        <v>3242</v>
      </c>
      <c r="G28" s="10">
        <v>64593</v>
      </c>
      <c r="H28" s="10">
        <v>593898</v>
      </c>
      <c r="I28" s="10">
        <v>374761</v>
      </c>
      <c r="J28" s="10">
        <v>114628</v>
      </c>
      <c r="K28" s="192">
        <v>5556977</v>
      </c>
      <c r="N28" s="208"/>
    </row>
    <row r="29" spans="2:14" ht="14.1" customHeight="1" x14ac:dyDescent="0.15">
      <c r="B29" s="264" t="s">
        <v>12</v>
      </c>
      <c r="C29" s="264"/>
      <c r="D29" s="10">
        <v>0</v>
      </c>
      <c r="E29" s="10">
        <v>125579</v>
      </c>
      <c r="F29" s="9" t="s">
        <v>129</v>
      </c>
      <c r="G29" s="9">
        <v>14944</v>
      </c>
      <c r="H29" s="10">
        <v>18851</v>
      </c>
      <c r="I29" s="10">
        <v>0</v>
      </c>
      <c r="J29" s="9">
        <v>880</v>
      </c>
      <c r="K29" s="192">
        <v>160254</v>
      </c>
      <c r="N29" s="208"/>
    </row>
    <row r="30" spans="2:14" ht="14.1" customHeight="1" x14ac:dyDescent="0.15">
      <c r="B30" s="270" t="s">
        <v>13</v>
      </c>
      <c r="C30" s="270"/>
      <c r="D30" s="9" t="s">
        <v>129</v>
      </c>
      <c r="E30" s="9" t="s">
        <v>129</v>
      </c>
      <c r="F30" s="9" t="s">
        <v>129</v>
      </c>
      <c r="G30" s="9" t="s">
        <v>129</v>
      </c>
      <c r="H30" s="9" t="s">
        <v>129</v>
      </c>
      <c r="I30" s="9" t="s">
        <v>129</v>
      </c>
      <c r="J30" s="9">
        <v>0</v>
      </c>
      <c r="K30" s="192" t="s">
        <v>129</v>
      </c>
      <c r="N30" s="208"/>
    </row>
    <row r="31" spans="2:14" ht="14.1" customHeight="1" x14ac:dyDescent="0.15">
      <c r="B31" s="269" t="s">
        <v>14</v>
      </c>
      <c r="C31" s="269"/>
      <c r="D31" s="9" t="s">
        <v>129</v>
      </c>
      <c r="E31" s="9" t="s">
        <v>129</v>
      </c>
      <c r="F31" s="9" t="s">
        <v>129</v>
      </c>
      <c r="G31" s="9" t="s">
        <v>129</v>
      </c>
      <c r="H31" s="9" t="s">
        <v>129</v>
      </c>
      <c r="I31" s="9" t="s">
        <v>129</v>
      </c>
      <c r="J31" s="9">
        <v>0</v>
      </c>
      <c r="K31" s="192" t="s">
        <v>129</v>
      </c>
      <c r="N31" s="208"/>
    </row>
    <row r="32" spans="2:14" ht="14.1" customHeight="1" x14ac:dyDescent="0.15">
      <c r="B32" s="270" t="s">
        <v>15</v>
      </c>
      <c r="C32" s="270"/>
      <c r="D32" s="9" t="s">
        <v>129</v>
      </c>
      <c r="E32" s="9" t="s">
        <v>129</v>
      </c>
      <c r="F32" s="9" t="s">
        <v>129</v>
      </c>
      <c r="G32" s="9" t="s">
        <v>129</v>
      </c>
      <c r="H32" s="9" t="s">
        <v>129</v>
      </c>
      <c r="I32" s="9" t="s">
        <v>129</v>
      </c>
      <c r="J32" s="9">
        <v>0</v>
      </c>
      <c r="K32" s="192" t="s">
        <v>129</v>
      </c>
      <c r="N32" s="208"/>
    </row>
    <row r="33" spans="2:14" ht="14.1" customHeight="1" x14ac:dyDescent="0.15">
      <c r="B33" s="264" t="s">
        <v>16</v>
      </c>
      <c r="C33" s="264"/>
      <c r="D33" s="9" t="s">
        <v>129</v>
      </c>
      <c r="E33" s="9" t="s">
        <v>129</v>
      </c>
      <c r="F33" s="9" t="s">
        <v>129</v>
      </c>
      <c r="G33" s="9" t="s">
        <v>129</v>
      </c>
      <c r="H33" s="9" t="s">
        <v>129</v>
      </c>
      <c r="I33" s="9" t="s">
        <v>129</v>
      </c>
      <c r="J33" s="9">
        <v>0</v>
      </c>
      <c r="K33" s="192" t="s">
        <v>129</v>
      </c>
      <c r="N33" s="208"/>
    </row>
    <row r="34" spans="2:14" ht="14.1" customHeight="1" x14ac:dyDescent="0.15">
      <c r="B34" s="264" t="s">
        <v>17</v>
      </c>
      <c r="C34" s="264"/>
      <c r="D34" s="9">
        <v>6435</v>
      </c>
      <c r="E34" s="9">
        <v>31185</v>
      </c>
      <c r="F34" s="9" t="s">
        <v>129</v>
      </c>
      <c r="G34" s="9" t="s">
        <v>129</v>
      </c>
      <c r="H34" s="9" t="s">
        <v>129</v>
      </c>
      <c r="I34" s="9" t="s">
        <v>129</v>
      </c>
      <c r="J34" s="9">
        <v>0</v>
      </c>
      <c r="K34" s="192">
        <v>37620</v>
      </c>
      <c r="N34" s="208"/>
    </row>
    <row r="35" spans="2:14" ht="14.1" customHeight="1" x14ac:dyDescent="0.15">
      <c r="B35" s="271" t="s">
        <v>18</v>
      </c>
      <c r="C35" s="272"/>
      <c r="D35" s="10">
        <v>1203652</v>
      </c>
      <c r="E35" s="9" t="s">
        <v>129</v>
      </c>
      <c r="F35" s="9" t="s">
        <v>129</v>
      </c>
      <c r="G35" s="9">
        <v>355</v>
      </c>
      <c r="H35" s="9">
        <v>68664</v>
      </c>
      <c r="I35" s="10">
        <v>25181</v>
      </c>
      <c r="J35" s="9">
        <v>0</v>
      </c>
      <c r="K35" s="192">
        <v>1297852</v>
      </c>
      <c r="L35" s="7"/>
      <c r="N35" s="208"/>
    </row>
    <row r="36" spans="2:14" ht="14.1" customHeight="1" x14ac:dyDescent="0.15">
      <c r="B36" s="264" t="s">
        <v>19</v>
      </c>
      <c r="C36" s="264"/>
      <c r="D36" s="10">
        <v>53492</v>
      </c>
      <c r="E36" s="9" t="s">
        <v>129</v>
      </c>
      <c r="F36" s="9" t="s">
        <v>129</v>
      </c>
      <c r="G36" s="9">
        <v>355</v>
      </c>
      <c r="H36" s="9" t="s">
        <v>129</v>
      </c>
      <c r="I36" s="10">
        <v>0</v>
      </c>
      <c r="J36" s="9">
        <v>0</v>
      </c>
      <c r="K36" s="192">
        <v>53848</v>
      </c>
      <c r="N36" s="208"/>
    </row>
    <row r="37" spans="2:14" ht="14.1" customHeight="1" x14ac:dyDescent="0.15">
      <c r="B37" s="264" t="s">
        <v>20</v>
      </c>
      <c r="C37" s="264"/>
      <c r="D37" s="9" t="s">
        <v>129</v>
      </c>
      <c r="E37" s="9" t="s">
        <v>129</v>
      </c>
      <c r="F37" s="9" t="s">
        <v>129</v>
      </c>
      <c r="G37" s="9" t="s">
        <v>129</v>
      </c>
      <c r="H37" s="9" t="s">
        <v>129</v>
      </c>
      <c r="I37" s="9" t="s">
        <v>129</v>
      </c>
      <c r="J37" s="9">
        <v>0</v>
      </c>
      <c r="K37" s="192" t="s">
        <v>129</v>
      </c>
      <c r="N37" s="208"/>
    </row>
    <row r="38" spans="2:14" ht="14.1" customHeight="1" x14ac:dyDescent="0.15">
      <c r="B38" s="265" t="s">
        <v>12</v>
      </c>
      <c r="C38" s="265"/>
      <c r="D38" s="10">
        <v>966196</v>
      </c>
      <c r="E38" s="9" t="s">
        <v>129</v>
      </c>
      <c r="F38" s="9" t="s">
        <v>129</v>
      </c>
      <c r="G38" s="9" t="s">
        <v>129</v>
      </c>
      <c r="H38" s="9">
        <v>68664</v>
      </c>
      <c r="I38" s="10">
        <v>25181</v>
      </c>
      <c r="J38" s="9">
        <v>0</v>
      </c>
      <c r="K38" s="192">
        <v>1060040</v>
      </c>
      <c r="N38" s="208"/>
    </row>
    <row r="39" spans="2:14" ht="14.1" customHeight="1" x14ac:dyDescent="0.15">
      <c r="B39" s="264" t="s">
        <v>16</v>
      </c>
      <c r="C39" s="264"/>
      <c r="D39" s="9" t="s">
        <v>129</v>
      </c>
      <c r="E39" s="9" t="s">
        <v>129</v>
      </c>
      <c r="F39" s="9" t="s">
        <v>129</v>
      </c>
      <c r="G39" s="9" t="s">
        <v>129</v>
      </c>
      <c r="H39" s="9" t="s">
        <v>129</v>
      </c>
      <c r="I39" s="9" t="s">
        <v>129</v>
      </c>
      <c r="J39" s="9">
        <v>0</v>
      </c>
      <c r="K39" s="192" t="s">
        <v>129</v>
      </c>
      <c r="N39" s="208"/>
    </row>
    <row r="40" spans="2:14" ht="14.1" customHeight="1" x14ac:dyDescent="0.15">
      <c r="B40" s="265" t="s">
        <v>17</v>
      </c>
      <c r="C40" s="265"/>
      <c r="D40" s="9">
        <v>183964</v>
      </c>
      <c r="E40" s="9" t="s">
        <v>129</v>
      </c>
      <c r="F40" s="9" t="s">
        <v>129</v>
      </c>
      <c r="G40" s="9" t="s">
        <v>129</v>
      </c>
      <c r="H40" s="9" t="s">
        <v>129</v>
      </c>
      <c r="I40" s="9" t="s">
        <v>129</v>
      </c>
      <c r="J40" s="9">
        <v>0</v>
      </c>
      <c r="K40" s="192">
        <v>183964</v>
      </c>
      <c r="N40" s="208"/>
    </row>
    <row r="41" spans="2:14" ht="14.1" customHeight="1" x14ac:dyDescent="0.15">
      <c r="B41" s="267" t="s">
        <v>21</v>
      </c>
      <c r="C41" s="268"/>
      <c r="D41" s="10">
        <v>60652</v>
      </c>
      <c r="E41" s="10">
        <v>79397</v>
      </c>
      <c r="F41" s="10">
        <v>2958</v>
      </c>
      <c r="G41" s="9">
        <v>4858</v>
      </c>
      <c r="H41" s="10">
        <v>54183</v>
      </c>
      <c r="I41" s="10">
        <v>18517</v>
      </c>
      <c r="J41" s="10">
        <v>60056</v>
      </c>
      <c r="K41" s="192">
        <v>280621</v>
      </c>
      <c r="N41" s="208"/>
    </row>
    <row r="42" spans="2:14" ht="13.5" customHeight="1" x14ac:dyDescent="0.15">
      <c r="B42" s="266" t="s">
        <v>30</v>
      </c>
      <c r="C42" s="266"/>
      <c r="D42" s="10">
        <v>2302711</v>
      </c>
      <c r="E42" s="10">
        <v>5390451</v>
      </c>
      <c r="F42" s="10">
        <v>73629</v>
      </c>
      <c r="G42" s="10">
        <v>111520</v>
      </c>
      <c r="H42" s="10">
        <v>1057837</v>
      </c>
      <c r="I42" s="10">
        <v>471889</v>
      </c>
      <c r="J42" s="10">
        <v>256301</v>
      </c>
      <c r="K42" s="192">
        <v>9664338</v>
      </c>
      <c r="L42" s="5">
        <f t="shared" ref="L42:M42" si="0">SUM(L25,L35,L41)</f>
        <v>0</v>
      </c>
      <c r="M42" s="5">
        <f t="shared" si="0"/>
        <v>0</v>
      </c>
      <c r="N42" s="208"/>
    </row>
    <row r="43" spans="2:14" ht="3" customHeight="1" x14ac:dyDescent="0.15"/>
    <row r="44" spans="2:14" ht="5.0999999999999996" customHeight="1" x14ac:dyDescent="0.15"/>
  </sheetData>
  <mergeCells count="46">
    <mergeCell ref="B3:C3"/>
    <mergeCell ref="B2:C2"/>
    <mergeCell ref="B5:C5"/>
    <mergeCell ref="B4:C4"/>
    <mergeCell ref="B7:C7"/>
    <mergeCell ref="B6:C6"/>
    <mergeCell ref="B9:C9"/>
    <mergeCell ref="B8:C8"/>
    <mergeCell ref="B11:C11"/>
    <mergeCell ref="B10:C10"/>
    <mergeCell ref="B13:C13"/>
    <mergeCell ref="B12:C12"/>
    <mergeCell ref="B15:C15"/>
    <mergeCell ref="B14:C14"/>
    <mergeCell ref="B17:C17"/>
    <mergeCell ref="B16:C16"/>
    <mergeCell ref="B19:C19"/>
    <mergeCell ref="B18:C18"/>
    <mergeCell ref="B23:C24"/>
    <mergeCell ref="D23:D24"/>
    <mergeCell ref="E23:E24"/>
    <mergeCell ref="B20:C20"/>
    <mergeCell ref="K23:K24"/>
    <mergeCell ref="F23:F24"/>
    <mergeCell ref="G23:G24"/>
    <mergeCell ref="H23:H24"/>
    <mergeCell ref="I23:I24"/>
    <mergeCell ref="J23:J24"/>
    <mergeCell ref="B25:C25"/>
    <mergeCell ref="B27:C27"/>
    <mergeCell ref="B26:C26"/>
    <mergeCell ref="B29:C29"/>
    <mergeCell ref="B28:C28"/>
    <mergeCell ref="B31:C31"/>
    <mergeCell ref="B30:C30"/>
    <mergeCell ref="B33:C33"/>
    <mergeCell ref="B32:C32"/>
    <mergeCell ref="B35:C35"/>
    <mergeCell ref="B34:C34"/>
    <mergeCell ref="B37:C37"/>
    <mergeCell ref="B36:C36"/>
    <mergeCell ref="B39:C39"/>
    <mergeCell ref="B38:C38"/>
    <mergeCell ref="B42:C42"/>
    <mergeCell ref="B41:C41"/>
    <mergeCell ref="B40:C40"/>
  </mergeCells>
  <phoneticPr fontId="2"/>
  <printOptions horizontalCentered="1"/>
  <pageMargins left="0.19685039370078741" right="0.19685039370078741" top="0.35433070866141736" bottom="0.19685039370078741" header="0.31496062992125984" footer="0.31496062992125984"/>
  <pageSetup paperSize="9" scale="90" orientation="landscape" r:id="rId1"/>
  <colBreaks count="1" manualBreakCount="1">
    <brk id="12" max="4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2"/>
  <sheetViews>
    <sheetView topLeftCell="A20" workbookViewId="0">
      <selection activeCell="C31" sqref="C31"/>
    </sheetView>
  </sheetViews>
  <sheetFormatPr defaultColWidth="8.875" defaultRowHeight="11.25" x14ac:dyDescent="0.15"/>
  <cols>
    <col min="1" max="1" width="61.5" style="13" bestFit="1" customWidth="1"/>
    <col min="2" max="11" width="15.375" style="13" customWidth="1"/>
    <col min="12" max="16384" width="8.875" style="13"/>
  </cols>
  <sheetData>
    <row r="1" spans="1:11" ht="21" x14ac:dyDescent="0.2">
      <c r="A1" s="12" t="s">
        <v>318</v>
      </c>
    </row>
    <row r="2" spans="1:11" ht="13.5" x14ac:dyDescent="0.15">
      <c r="A2" s="14"/>
    </row>
    <row r="3" spans="1:11" ht="13.5" x14ac:dyDescent="0.15">
      <c r="A3" s="14"/>
    </row>
    <row r="5" spans="1:11" ht="13.5" x14ac:dyDescent="0.15">
      <c r="A5" s="74" t="s">
        <v>31</v>
      </c>
      <c r="B5" s="75"/>
      <c r="C5" s="75"/>
      <c r="D5" s="75"/>
      <c r="E5" s="75"/>
      <c r="F5" s="75"/>
      <c r="G5" s="75"/>
      <c r="H5" s="76" t="s">
        <v>658</v>
      </c>
      <c r="I5" s="75"/>
      <c r="J5" s="75"/>
      <c r="K5" s="75"/>
    </row>
    <row r="6" spans="1:11" ht="44.25" customHeight="1" x14ac:dyDescent="0.15">
      <c r="A6" s="77" t="s">
        <v>32</v>
      </c>
      <c r="B6" s="78" t="s">
        <v>33</v>
      </c>
      <c r="C6" s="78" t="s">
        <v>34</v>
      </c>
      <c r="D6" s="78" t="s">
        <v>35</v>
      </c>
      <c r="E6" s="78" t="s">
        <v>36</v>
      </c>
      <c r="F6" s="78" t="s">
        <v>37</v>
      </c>
      <c r="G6" s="78" t="s">
        <v>38</v>
      </c>
      <c r="H6" s="78" t="s">
        <v>39</v>
      </c>
      <c r="I6" s="75"/>
      <c r="J6" s="75"/>
      <c r="K6" s="75"/>
    </row>
    <row r="7" spans="1:11" ht="25.5" customHeight="1" x14ac:dyDescent="0.15">
      <c r="A7" s="79" t="s">
        <v>472</v>
      </c>
      <c r="B7" s="162">
        <v>602</v>
      </c>
      <c r="C7" s="163">
        <v>4051</v>
      </c>
      <c r="D7" s="163">
        <f>B7*C7</f>
        <v>2438702</v>
      </c>
      <c r="E7" s="163">
        <v>500</v>
      </c>
      <c r="F7" s="163">
        <f>B7*E7</f>
        <v>301000</v>
      </c>
      <c r="G7" s="163">
        <f>D7-F7</f>
        <v>2137702</v>
      </c>
      <c r="H7" s="163">
        <v>301000</v>
      </c>
      <c r="I7" s="75"/>
      <c r="J7" s="75"/>
      <c r="K7" s="75"/>
    </row>
    <row r="8" spans="1:11" ht="25.5" customHeight="1" x14ac:dyDescent="0.15">
      <c r="A8" s="79" t="s">
        <v>486</v>
      </c>
      <c r="B8" s="162">
        <v>2222</v>
      </c>
      <c r="C8" s="163">
        <v>1032</v>
      </c>
      <c r="D8" s="163">
        <f>B8*C8</f>
        <v>2293104</v>
      </c>
      <c r="E8" s="163">
        <v>500</v>
      </c>
      <c r="F8" s="163">
        <f>B8*E8</f>
        <v>1111000</v>
      </c>
      <c r="G8" s="163">
        <f>D8-F8</f>
        <v>1182104</v>
      </c>
      <c r="H8" s="163">
        <v>1111000</v>
      </c>
      <c r="I8" s="75"/>
      <c r="J8" s="75"/>
      <c r="K8" s="75"/>
    </row>
    <row r="9" spans="1:11" ht="25.5" customHeight="1" x14ac:dyDescent="0.15">
      <c r="A9" s="81" t="s">
        <v>42</v>
      </c>
      <c r="B9" s="162">
        <f>SUM(B7:B8)</f>
        <v>2824</v>
      </c>
      <c r="C9" s="163">
        <f>SUM(C7:C8)</f>
        <v>5083</v>
      </c>
      <c r="D9" s="163">
        <f t="shared" ref="D9:H9" si="0">SUM(D7:D8)</f>
        <v>4731806</v>
      </c>
      <c r="E9" s="163">
        <f t="shared" si="0"/>
        <v>1000</v>
      </c>
      <c r="F9" s="163">
        <f t="shared" si="0"/>
        <v>1412000</v>
      </c>
      <c r="G9" s="163">
        <f t="shared" si="0"/>
        <v>3319806</v>
      </c>
      <c r="H9" s="163">
        <f t="shared" si="0"/>
        <v>1412000</v>
      </c>
      <c r="I9" s="75"/>
      <c r="J9" s="75"/>
      <c r="K9" s="75"/>
    </row>
    <row r="10" spans="1:11" x14ac:dyDescent="0.15">
      <c r="A10" s="75"/>
      <c r="B10" s="75"/>
      <c r="C10" s="75"/>
      <c r="D10" s="75"/>
      <c r="E10" s="75"/>
      <c r="F10" s="75"/>
      <c r="G10" s="75"/>
      <c r="H10" s="75"/>
      <c r="I10" s="75"/>
      <c r="J10" s="75"/>
      <c r="K10" s="75"/>
    </row>
    <row r="11" spans="1:11" ht="13.5" x14ac:dyDescent="0.15">
      <c r="A11" s="74" t="s">
        <v>43</v>
      </c>
      <c r="B11" s="75"/>
      <c r="C11" s="75"/>
      <c r="D11" s="75"/>
      <c r="E11" s="75"/>
      <c r="F11" s="75"/>
      <c r="G11" s="75"/>
      <c r="H11" s="75"/>
      <c r="I11" s="75"/>
      <c r="J11" s="76" t="s">
        <v>658</v>
      </c>
      <c r="K11" s="75"/>
    </row>
    <row r="12" spans="1:11" ht="44.25" customHeight="1" x14ac:dyDescent="0.15">
      <c r="A12" s="77" t="s">
        <v>44</v>
      </c>
      <c r="B12" s="78" t="s">
        <v>45</v>
      </c>
      <c r="C12" s="78" t="s">
        <v>46</v>
      </c>
      <c r="D12" s="78" t="s">
        <v>47</v>
      </c>
      <c r="E12" s="78" t="s">
        <v>48</v>
      </c>
      <c r="F12" s="78" t="s">
        <v>49</v>
      </c>
      <c r="G12" s="78" t="s">
        <v>50</v>
      </c>
      <c r="H12" s="78" t="s">
        <v>51</v>
      </c>
      <c r="I12" s="78" t="s">
        <v>52</v>
      </c>
      <c r="J12" s="78" t="s">
        <v>39</v>
      </c>
      <c r="K12" s="75"/>
    </row>
    <row r="13" spans="1:11" ht="25.35" customHeight="1" x14ac:dyDescent="0.15">
      <c r="A13" s="79" t="s">
        <v>487</v>
      </c>
      <c r="B13" s="153">
        <v>44460000</v>
      </c>
      <c r="C13" s="153">
        <v>2124257945</v>
      </c>
      <c r="D13" s="153">
        <v>8399477</v>
      </c>
      <c r="E13" s="153">
        <f>C13-D13</f>
        <v>2115858468</v>
      </c>
      <c r="F13" s="153">
        <v>846720000</v>
      </c>
      <c r="G13" s="209">
        <f>B13/F13</f>
        <v>5.2508503401360547E-2</v>
      </c>
      <c r="H13" s="153">
        <f>E13*G13</f>
        <v>111100561.56377551</v>
      </c>
      <c r="I13" s="153">
        <v>0</v>
      </c>
      <c r="J13" s="91">
        <v>44460</v>
      </c>
      <c r="K13" s="75"/>
    </row>
    <row r="14" spans="1:11" ht="25.35" customHeight="1" x14ac:dyDescent="0.15">
      <c r="A14" s="79" t="s">
        <v>488</v>
      </c>
      <c r="B14" s="153">
        <v>50000000</v>
      </c>
      <c r="C14" s="153">
        <v>190985531</v>
      </c>
      <c r="D14" s="153">
        <v>116840783</v>
      </c>
      <c r="E14" s="153">
        <f t="shared" ref="E14:E17" si="1">C14-D14</f>
        <v>74144748</v>
      </c>
      <c r="F14" s="153">
        <v>50000000</v>
      </c>
      <c r="G14" s="179">
        <f t="shared" ref="G14" si="2">B14/F14</f>
        <v>1</v>
      </c>
      <c r="H14" s="153">
        <f t="shared" ref="H14:H16" si="3">E14*G14</f>
        <v>74144748</v>
      </c>
      <c r="I14" s="153">
        <v>0</v>
      </c>
      <c r="J14" s="91">
        <v>50000</v>
      </c>
      <c r="K14" s="75"/>
    </row>
    <row r="15" spans="1:11" ht="25.35" customHeight="1" x14ac:dyDescent="0.15">
      <c r="A15" s="79" t="s">
        <v>489</v>
      </c>
      <c r="B15" s="153">
        <v>58841000</v>
      </c>
      <c r="C15" s="153">
        <v>1143536031</v>
      </c>
      <c r="D15" s="153">
        <v>277394412</v>
      </c>
      <c r="E15" s="153">
        <f t="shared" si="1"/>
        <v>866141619</v>
      </c>
      <c r="F15" s="153">
        <v>58841000</v>
      </c>
      <c r="G15" s="179">
        <f>B15/F15</f>
        <v>1</v>
      </c>
      <c r="H15" s="153">
        <f t="shared" si="3"/>
        <v>866141619</v>
      </c>
      <c r="I15" s="153">
        <v>0</v>
      </c>
      <c r="J15" s="154"/>
      <c r="K15" s="75"/>
    </row>
    <row r="16" spans="1:11" ht="25.35" customHeight="1" x14ac:dyDescent="0.15">
      <c r="A16" s="79" t="s">
        <v>596</v>
      </c>
      <c r="B16" s="153">
        <v>1722187000</v>
      </c>
      <c r="C16" s="153">
        <v>1669405184</v>
      </c>
      <c r="D16" s="153">
        <v>872873527</v>
      </c>
      <c r="E16" s="153">
        <f t="shared" si="1"/>
        <v>796531657</v>
      </c>
      <c r="F16" s="153">
        <v>30933913</v>
      </c>
      <c r="G16" s="179">
        <v>1</v>
      </c>
      <c r="H16" s="153">
        <f t="shared" si="3"/>
        <v>796531657</v>
      </c>
      <c r="I16" s="153">
        <v>-1037819000</v>
      </c>
      <c r="J16" s="154"/>
      <c r="K16" s="75"/>
    </row>
    <row r="17" spans="1:11" ht="25.35" customHeight="1" x14ac:dyDescent="0.15">
      <c r="A17" s="79" t="s">
        <v>597</v>
      </c>
      <c r="B17" s="153">
        <v>33802000</v>
      </c>
      <c r="C17" s="153">
        <v>2855856158</v>
      </c>
      <c r="D17" s="153">
        <v>995962104</v>
      </c>
      <c r="E17" s="153">
        <f t="shared" si="1"/>
        <v>1859894054</v>
      </c>
      <c r="F17" s="153">
        <v>871762795</v>
      </c>
      <c r="G17" s="179">
        <v>1</v>
      </c>
      <c r="H17" s="153">
        <f>E17*G17</f>
        <v>1859894054</v>
      </c>
      <c r="I17" s="153">
        <v>0</v>
      </c>
      <c r="J17" s="154"/>
      <c r="K17" s="75"/>
    </row>
    <row r="18" spans="1:11" ht="21.75" customHeight="1" x14ac:dyDescent="0.15">
      <c r="A18" s="81" t="s">
        <v>42</v>
      </c>
      <c r="B18" s="153">
        <f>SUM(B13:B17)</f>
        <v>1909290000</v>
      </c>
      <c r="C18" s="153">
        <f t="shared" ref="C18:F18" si="4">SUM(C13:C17)</f>
        <v>7984040849</v>
      </c>
      <c r="D18" s="153">
        <f t="shared" si="4"/>
        <v>2271470303</v>
      </c>
      <c r="E18" s="153">
        <f t="shared" si="4"/>
        <v>5712570546</v>
      </c>
      <c r="F18" s="153">
        <f t="shared" si="4"/>
        <v>1858257708</v>
      </c>
      <c r="G18" s="156"/>
      <c r="H18" s="153">
        <f t="shared" ref="H18" si="5">SUM(H13:H17)</f>
        <v>3707812639.5637755</v>
      </c>
      <c r="I18" s="153">
        <f t="shared" ref="I18" si="6">SUM(I13:I17)</f>
        <v>-1037819000</v>
      </c>
      <c r="J18" s="91">
        <f t="shared" ref="J18" si="7">SUM(J13:J17)</f>
        <v>94460</v>
      </c>
      <c r="K18" s="75"/>
    </row>
    <row r="19" spans="1:11" ht="21.75" customHeight="1" x14ac:dyDescent="0.15">
      <c r="A19" s="75"/>
      <c r="B19" s="75"/>
      <c r="C19" s="75"/>
      <c r="D19" s="75"/>
      <c r="E19" s="75"/>
      <c r="F19" s="75"/>
      <c r="G19" s="75"/>
      <c r="H19" s="75"/>
      <c r="I19" s="75"/>
      <c r="J19" s="75"/>
      <c r="K19" s="75"/>
    </row>
    <row r="20" spans="1:11" ht="21.75" customHeight="1" x14ac:dyDescent="0.15">
      <c r="A20" s="74" t="s">
        <v>53</v>
      </c>
      <c r="B20" s="75"/>
      <c r="C20" s="75"/>
      <c r="D20" s="75"/>
      <c r="E20" s="75"/>
      <c r="F20" s="75"/>
      <c r="G20" s="75"/>
      <c r="H20" s="75"/>
      <c r="I20" s="75"/>
      <c r="J20" s="75"/>
      <c r="K20" s="76" t="s">
        <v>657</v>
      </c>
    </row>
    <row r="21" spans="1:11" ht="44.25" customHeight="1" x14ac:dyDescent="0.15">
      <c r="A21" s="77" t="s">
        <v>44</v>
      </c>
      <c r="B21" s="78" t="s">
        <v>54</v>
      </c>
      <c r="C21" s="78" t="s">
        <v>46</v>
      </c>
      <c r="D21" s="78" t="s">
        <v>47</v>
      </c>
      <c r="E21" s="78" t="s">
        <v>48</v>
      </c>
      <c r="F21" s="78" t="s">
        <v>49</v>
      </c>
      <c r="G21" s="78" t="s">
        <v>50</v>
      </c>
      <c r="H21" s="78" t="s">
        <v>51</v>
      </c>
      <c r="I21" s="78" t="s">
        <v>55</v>
      </c>
      <c r="J21" s="78" t="s">
        <v>56</v>
      </c>
      <c r="K21" s="78" t="s">
        <v>39</v>
      </c>
    </row>
    <row r="22" spans="1:11" ht="25.35" customHeight="1" x14ac:dyDescent="0.15">
      <c r="A22" s="79" t="s">
        <v>490</v>
      </c>
      <c r="B22" s="153">
        <v>195000</v>
      </c>
      <c r="C22" s="153">
        <v>9769566210</v>
      </c>
      <c r="D22" s="153">
        <v>3744894272</v>
      </c>
      <c r="E22" s="153">
        <f>C22-D22</f>
        <v>6024671938</v>
      </c>
      <c r="F22" s="153">
        <v>150000000</v>
      </c>
      <c r="G22" s="180">
        <f>B22/F22</f>
        <v>1.2999999999999999E-3</v>
      </c>
      <c r="H22" s="153">
        <f>E22*G22</f>
        <v>7832073.5193999996</v>
      </c>
      <c r="I22" s="153">
        <v>0</v>
      </c>
      <c r="J22" s="153">
        <f>B22-I22</f>
        <v>195000</v>
      </c>
      <c r="K22" s="91">
        <v>195</v>
      </c>
    </row>
    <row r="23" spans="1:11" ht="25.35" customHeight="1" x14ac:dyDescent="0.15">
      <c r="A23" s="79" t="s">
        <v>491</v>
      </c>
      <c r="B23" s="153">
        <v>300000</v>
      </c>
      <c r="C23" s="153">
        <v>620060935</v>
      </c>
      <c r="D23" s="153">
        <v>474754093</v>
      </c>
      <c r="E23" s="153">
        <f t="shared" ref="E23:E31" si="8">C23-D23</f>
        <v>145306842</v>
      </c>
      <c r="F23" s="153">
        <v>176000000</v>
      </c>
      <c r="G23" s="180">
        <f t="shared" ref="G23:G31" si="9">B23/F23</f>
        <v>1.7045454545454545E-3</v>
      </c>
      <c r="H23" s="153">
        <f t="shared" ref="H23:H31" si="10">E23*G23</f>
        <v>247682.11704545454</v>
      </c>
      <c r="I23" s="153">
        <v>0</v>
      </c>
      <c r="J23" s="153">
        <f t="shared" ref="J23:J31" si="11">B23-I23</f>
        <v>300000</v>
      </c>
      <c r="K23" s="91">
        <v>300</v>
      </c>
    </row>
    <row r="24" spans="1:11" ht="25.35" customHeight="1" x14ac:dyDescent="0.15">
      <c r="A24" s="79" t="s">
        <v>492</v>
      </c>
      <c r="B24" s="153">
        <v>100000</v>
      </c>
      <c r="C24" s="153">
        <v>875791687</v>
      </c>
      <c r="D24" s="153">
        <v>114956727</v>
      </c>
      <c r="E24" s="153">
        <f>C24-D24</f>
        <v>760834960</v>
      </c>
      <c r="F24" s="153">
        <v>138077631</v>
      </c>
      <c r="G24" s="180">
        <f t="shared" si="9"/>
        <v>7.242302701441916E-4</v>
      </c>
      <c r="H24" s="153">
        <f t="shared" si="10"/>
        <v>551019.70861594519</v>
      </c>
      <c r="I24" s="153">
        <v>0</v>
      </c>
      <c r="J24" s="153">
        <f t="shared" si="11"/>
        <v>100000</v>
      </c>
      <c r="K24" s="91">
        <v>100</v>
      </c>
    </row>
    <row r="25" spans="1:11" ht="25.35" customHeight="1" x14ac:dyDescent="0.15">
      <c r="A25" s="79" t="s">
        <v>493</v>
      </c>
      <c r="B25" s="153">
        <v>1440000</v>
      </c>
      <c r="C25" s="153">
        <v>1865504858</v>
      </c>
      <c r="D25" s="153">
        <v>408978126</v>
      </c>
      <c r="E25" s="153">
        <f t="shared" si="8"/>
        <v>1456526732</v>
      </c>
      <c r="F25" s="153">
        <v>41000000</v>
      </c>
      <c r="G25" s="180">
        <f>B25/F25</f>
        <v>3.5121951219512199E-2</v>
      </c>
      <c r="H25" s="153">
        <f t="shared" si="10"/>
        <v>51156060.831219517</v>
      </c>
      <c r="I25" s="153">
        <v>0</v>
      </c>
      <c r="J25" s="153">
        <f t="shared" si="11"/>
        <v>1440000</v>
      </c>
      <c r="K25" s="91">
        <v>1440</v>
      </c>
    </row>
    <row r="26" spans="1:11" ht="25.35" customHeight="1" x14ac:dyDescent="0.15">
      <c r="A26" s="79" t="s">
        <v>494</v>
      </c>
      <c r="B26" s="153">
        <v>25000</v>
      </c>
      <c r="C26" s="153">
        <v>650774000000</v>
      </c>
      <c r="D26" s="153">
        <v>633324000000</v>
      </c>
      <c r="E26" s="153">
        <f t="shared" si="8"/>
        <v>17450000000</v>
      </c>
      <c r="F26" s="153">
        <v>8884000000</v>
      </c>
      <c r="G26" s="180">
        <f t="shared" si="9"/>
        <v>2.814047726249437E-6</v>
      </c>
      <c r="H26" s="153">
        <f t="shared" si="10"/>
        <v>49105.132823052678</v>
      </c>
      <c r="I26" s="153">
        <v>0</v>
      </c>
      <c r="J26" s="153">
        <f t="shared" si="11"/>
        <v>25000</v>
      </c>
      <c r="K26" s="91">
        <v>25</v>
      </c>
    </row>
    <row r="27" spans="1:11" ht="25.35" customHeight="1" x14ac:dyDescent="0.15">
      <c r="A27" s="79" t="s">
        <v>495</v>
      </c>
      <c r="B27" s="153">
        <v>10480000</v>
      </c>
      <c r="C27" s="153">
        <v>50025998269</v>
      </c>
      <c r="D27" s="153">
        <v>46329299945</v>
      </c>
      <c r="E27" s="153">
        <f t="shared" si="8"/>
        <v>3696698324</v>
      </c>
      <c r="F27" s="153">
        <v>2327070000</v>
      </c>
      <c r="G27" s="180">
        <f t="shared" si="9"/>
        <v>4.5035172985771806E-3</v>
      </c>
      <c r="H27" s="153">
        <f t="shared" si="10"/>
        <v>16648144.84975527</v>
      </c>
      <c r="I27" s="153">
        <v>0</v>
      </c>
      <c r="J27" s="153">
        <f t="shared" si="11"/>
        <v>10480000</v>
      </c>
      <c r="K27" s="91">
        <v>10480</v>
      </c>
    </row>
    <row r="28" spans="1:11" ht="25.35" customHeight="1" x14ac:dyDescent="0.15">
      <c r="A28" s="79" t="s">
        <v>496</v>
      </c>
      <c r="B28" s="153">
        <v>800000</v>
      </c>
      <c r="C28" s="153">
        <v>23893823000000</v>
      </c>
      <c r="D28" s="153">
        <v>23444803000000</v>
      </c>
      <c r="E28" s="153">
        <f t="shared" si="8"/>
        <v>449020000000</v>
      </c>
      <c r="F28" s="153">
        <v>16602000000</v>
      </c>
      <c r="G28" s="180">
        <f t="shared" si="9"/>
        <v>4.8186965425852308E-5</v>
      </c>
      <c r="H28" s="153">
        <f t="shared" si="10"/>
        <v>21636911.215516202</v>
      </c>
      <c r="I28" s="153">
        <v>0</v>
      </c>
      <c r="J28" s="153">
        <f t="shared" si="11"/>
        <v>800000</v>
      </c>
      <c r="K28" s="91">
        <v>800</v>
      </c>
    </row>
    <row r="29" spans="1:11" ht="25.35" customHeight="1" x14ac:dyDescent="0.15">
      <c r="A29" s="79" t="s">
        <v>497</v>
      </c>
      <c r="B29" s="153">
        <v>20000</v>
      </c>
      <c r="C29" s="153">
        <v>237000876</v>
      </c>
      <c r="D29" s="153">
        <v>100416752</v>
      </c>
      <c r="E29" s="153">
        <f t="shared" si="8"/>
        <v>136584124</v>
      </c>
      <c r="F29" s="153">
        <v>1810000</v>
      </c>
      <c r="G29" s="180">
        <f t="shared" si="9"/>
        <v>1.1049723756906077E-2</v>
      </c>
      <c r="H29" s="153">
        <f t="shared" si="10"/>
        <v>1509216.8397790054</v>
      </c>
      <c r="I29" s="153">
        <v>0</v>
      </c>
      <c r="J29" s="153">
        <f t="shared" si="11"/>
        <v>20000</v>
      </c>
      <c r="K29" s="91">
        <v>20</v>
      </c>
    </row>
    <row r="30" spans="1:11" ht="25.35" customHeight="1" x14ac:dyDescent="0.15">
      <c r="A30" s="79" t="s">
        <v>498</v>
      </c>
      <c r="B30" s="153">
        <v>15930000</v>
      </c>
      <c r="C30" s="153">
        <v>258859266039</v>
      </c>
      <c r="D30" s="153">
        <v>232993898834</v>
      </c>
      <c r="E30" s="153">
        <f t="shared" si="8"/>
        <v>25865367205</v>
      </c>
      <c r="F30" s="153">
        <v>25865367205</v>
      </c>
      <c r="G30" s="180">
        <f t="shared" si="9"/>
        <v>6.1588145545138806E-4</v>
      </c>
      <c r="H30" s="153">
        <f t="shared" si="10"/>
        <v>15930000.000000002</v>
      </c>
      <c r="I30" s="153">
        <v>0</v>
      </c>
      <c r="J30" s="153">
        <f t="shared" si="11"/>
        <v>15930000</v>
      </c>
      <c r="K30" s="91">
        <v>15930</v>
      </c>
    </row>
    <row r="31" spans="1:11" ht="25.35" customHeight="1" x14ac:dyDescent="0.15">
      <c r="A31" s="79" t="s">
        <v>499</v>
      </c>
      <c r="B31" s="153">
        <v>180000</v>
      </c>
      <c r="C31" s="153">
        <v>2333334276</v>
      </c>
      <c r="D31" s="153">
        <v>406679263</v>
      </c>
      <c r="E31" s="153">
        <f t="shared" si="8"/>
        <v>1926655013</v>
      </c>
      <c r="F31" s="153">
        <v>3000000</v>
      </c>
      <c r="G31" s="180">
        <f t="shared" si="9"/>
        <v>0.06</v>
      </c>
      <c r="H31" s="153">
        <f t="shared" si="10"/>
        <v>115599300.78</v>
      </c>
      <c r="I31" s="153">
        <v>0</v>
      </c>
      <c r="J31" s="153">
        <f t="shared" si="11"/>
        <v>180000</v>
      </c>
      <c r="K31" s="91">
        <v>180</v>
      </c>
    </row>
    <row r="32" spans="1:11" ht="25.35" customHeight="1" x14ac:dyDescent="0.15">
      <c r="A32" s="81" t="s">
        <v>42</v>
      </c>
      <c r="B32" s="153">
        <f>SUM(B22:B31)</f>
        <v>29470000</v>
      </c>
      <c r="C32" s="153">
        <f t="shared" ref="C32:E32" si="12">SUM(C22:C31)</f>
        <v>24869183523150</v>
      </c>
      <c r="D32" s="153">
        <f t="shared" si="12"/>
        <v>24362700878012</v>
      </c>
      <c r="E32" s="153">
        <f t="shared" si="12"/>
        <v>506482645138</v>
      </c>
      <c r="F32" s="153">
        <f>SUM(F22:F31)</f>
        <v>54188324836</v>
      </c>
      <c r="G32" s="153"/>
      <c r="H32" s="153">
        <f t="shared" ref="H32:J32" si="13">SUM(H22:H31)</f>
        <v>231159514.99415445</v>
      </c>
      <c r="I32" s="153">
        <f t="shared" si="13"/>
        <v>0</v>
      </c>
      <c r="J32" s="153">
        <f t="shared" si="13"/>
        <v>29470000</v>
      </c>
      <c r="K32" s="91">
        <v>29470</v>
      </c>
    </row>
  </sheetData>
  <phoneticPr fontId="2"/>
  <printOptions horizontalCentered="1"/>
  <pageMargins left="0.39370078740157483" right="0.39370078740157483" top="0.39370078740157483" bottom="0.39370078740157483" header="0.19685039370078741" footer="0.19685039370078741"/>
  <pageSetup paperSize="9" scale="65" fitToHeight="0" orientation="landscape" r:id="rId1"/>
  <headerFooter>
    <oddHeader xml:space="preserve">&amp;R&amp;9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3"/>
  <sheetViews>
    <sheetView topLeftCell="G1" workbookViewId="0">
      <selection activeCell="D21" sqref="D21"/>
    </sheetView>
  </sheetViews>
  <sheetFormatPr defaultColWidth="8.875" defaultRowHeight="11.25" x14ac:dyDescent="0.15"/>
  <cols>
    <col min="1" max="1" width="22.875" style="13" customWidth="1"/>
    <col min="2" max="7" width="19.875" style="13" customWidth="1"/>
    <col min="8" max="16384" width="8.875" style="13"/>
  </cols>
  <sheetData>
    <row r="1" spans="1:7" ht="21" x14ac:dyDescent="0.2">
      <c r="A1" s="12" t="s">
        <v>319</v>
      </c>
    </row>
    <row r="2" spans="1:7" ht="13.5" x14ac:dyDescent="0.15">
      <c r="A2" s="14"/>
    </row>
    <row r="3" spans="1:7" ht="13.5" x14ac:dyDescent="0.15">
      <c r="A3" s="14"/>
    </row>
    <row r="4" spans="1:7" ht="13.5" x14ac:dyDescent="0.15">
      <c r="G4" s="16" t="s">
        <v>658</v>
      </c>
    </row>
    <row r="5" spans="1:7" ht="41.25" customHeight="1" x14ac:dyDescent="0.15">
      <c r="A5" s="17" t="s">
        <v>57</v>
      </c>
      <c r="B5" s="17" t="s">
        <v>58</v>
      </c>
      <c r="C5" s="17" t="s">
        <v>59</v>
      </c>
      <c r="D5" s="17" t="s">
        <v>60</v>
      </c>
      <c r="E5" s="17" t="s">
        <v>61</v>
      </c>
      <c r="F5" s="18" t="s">
        <v>62</v>
      </c>
      <c r="G5" s="18" t="s">
        <v>39</v>
      </c>
    </row>
    <row r="6" spans="1:7" ht="18" customHeight="1" x14ac:dyDescent="0.15">
      <c r="A6" s="83" t="s">
        <v>500</v>
      </c>
      <c r="B6" s="85">
        <v>1020295</v>
      </c>
      <c r="C6" s="85">
        <v>0</v>
      </c>
      <c r="D6" s="85">
        <v>0</v>
      </c>
      <c r="E6" s="85">
        <v>0</v>
      </c>
      <c r="F6" s="85">
        <f>SUM(B6:E6)</f>
        <v>1020295</v>
      </c>
      <c r="G6" s="85">
        <v>1020295</v>
      </c>
    </row>
    <row r="7" spans="1:7" ht="18" customHeight="1" x14ac:dyDescent="0.15">
      <c r="A7" s="83" t="s">
        <v>501</v>
      </c>
      <c r="B7" s="85">
        <v>1478253</v>
      </c>
      <c r="C7" s="85">
        <v>0</v>
      </c>
      <c r="D7" s="85">
        <v>0</v>
      </c>
      <c r="E7" s="85">
        <v>0</v>
      </c>
      <c r="F7" s="85">
        <f t="shared" ref="F7:F12" si="0">SUM(B7:E7)</f>
        <v>1478253</v>
      </c>
      <c r="G7" s="85">
        <v>1478253</v>
      </c>
    </row>
    <row r="8" spans="1:7" ht="18" customHeight="1" x14ac:dyDescent="0.15">
      <c r="A8" s="83" t="s">
        <v>502</v>
      </c>
      <c r="B8" s="85">
        <v>0</v>
      </c>
      <c r="C8" s="85">
        <v>0</v>
      </c>
      <c r="D8" s="85">
        <v>0</v>
      </c>
      <c r="E8" s="85">
        <v>0</v>
      </c>
      <c r="F8" s="85">
        <f t="shared" si="0"/>
        <v>0</v>
      </c>
      <c r="G8" s="85">
        <v>0</v>
      </c>
    </row>
    <row r="9" spans="1:7" ht="18" customHeight="1" x14ac:dyDescent="0.15">
      <c r="A9" s="83" t="s">
        <v>503</v>
      </c>
      <c r="B9" s="85">
        <v>0</v>
      </c>
      <c r="C9" s="85">
        <v>0</v>
      </c>
      <c r="D9" s="85">
        <v>0</v>
      </c>
      <c r="E9" s="85">
        <v>0</v>
      </c>
      <c r="F9" s="85">
        <f t="shared" si="0"/>
        <v>0</v>
      </c>
      <c r="G9" s="85">
        <v>0</v>
      </c>
    </row>
    <row r="10" spans="1:7" ht="18" customHeight="1" x14ac:dyDescent="0.15">
      <c r="A10" s="83" t="s">
        <v>504</v>
      </c>
      <c r="B10" s="85">
        <v>1317301</v>
      </c>
      <c r="C10" s="85">
        <v>0</v>
      </c>
      <c r="D10" s="85">
        <v>0</v>
      </c>
      <c r="E10" s="85">
        <v>0</v>
      </c>
      <c r="F10" s="85">
        <f t="shared" si="0"/>
        <v>1317301</v>
      </c>
      <c r="G10" s="85">
        <v>1317301</v>
      </c>
    </row>
    <row r="11" spans="1:7" ht="18" customHeight="1" x14ac:dyDescent="0.15">
      <c r="A11" s="83" t="s">
        <v>505</v>
      </c>
      <c r="B11" s="85">
        <v>372471</v>
      </c>
      <c r="C11" s="85">
        <v>0</v>
      </c>
      <c r="D11" s="85">
        <v>0</v>
      </c>
      <c r="E11" s="85">
        <v>0</v>
      </c>
      <c r="F11" s="85">
        <f t="shared" si="0"/>
        <v>372471</v>
      </c>
      <c r="G11" s="85">
        <v>372471</v>
      </c>
    </row>
    <row r="12" spans="1:7" ht="18" customHeight="1" x14ac:dyDescent="0.15">
      <c r="A12" s="83" t="s">
        <v>506</v>
      </c>
      <c r="B12" s="85">
        <v>19812</v>
      </c>
      <c r="C12" s="85">
        <v>0</v>
      </c>
      <c r="D12" s="85">
        <v>0</v>
      </c>
      <c r="E12" s="85">
        <v>0</v>
      </c>
      <c r="F12" s="85">
        <f t="shared" si="0"/>
        <v>19812</v>
      </c>
      <c r="G12" s="85">
        <v>19812</v>
      </c>
    </row>
    <row r="13" spans="1:7" ht="18" customHeight="1" x14ac:dyDescent="0.15">
      <c r="A13" s="84" t="s">
        <v>42</v>
      </c>
      <c r="B13" s="85">
        <f>SUM(B6:B12)</f>
        <v>4208132</v>
      </c>
      <c r="C13" s="85">
        <f t="shared" ref="C13:G13" si="1">SUM(C6:C12)</f>
        <v>0</v>
      </c>
      <c r="D13" s="85">
        <f t="shared" si="1"/>
        <v>0</v>
      </c>
      <c r="E13" s="85">
        <f t="shared" si="1"/>
        <v>0</v>
      </c>
      <c r="F13" s="85">
        <f t="shared" si="1"/>
        <v>4208132</v>
      </c>
      <c r="G13" s="85">
        <f t="shared" si="1"/>
        <v>4208132</v>
      </c>
    </row>
  </sheetData>
  <phoneticPr fontId="2"/>
  <printOptions horizontalCentered="1"/>
  <pageMargins left="0.39370078740157483" right="0.39370078740157483" top="0.39370078740157483" bottom="0.39370078740157483" header="0.19685039370078741" footer="0.19685039370078741"/>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59</vt:i4>
      </vt:variant>
      <vt:variant>
        <vt:lpstr>名前付き一覧</vt:lpstr>
      </vt:variant>
      <vt:variant>
        <vt:i4>24</vt:i4>
      </vt:variant>
    </vt:vector>
  </HeadingPairs>
  <TitlesOfParts>
    <vt:vector size="83" baseType="lpstr">
      <vt:lpstr>表紙</vt:lpstr>
      <vt:lpstr>貸借対照表(一般)</vt:lpstr>
      <vt:lpstr>行政コスト計算書(一般)</vt:lpstr>
      <vt:lpstr>純資産変動計算書(一般)</vt:lpstr>
      <vt:lpstr>資金収支計算書(一般)</vt:lpstr>
      <vt:lpstr>注記（一般）</vt:lpstr>
      <vt:lpstr>有形固定資産（一般）</vt:lpstr>
      <vt:lpstr>投資及び出資金の明細（一般）</vt:lpstr>
      <vt:lpstr>基金の明細（一般）</vt:lpstr>
      <vt:lpstr>貸付金の明細（一般）</vt:lpstr>
      <vt:lpstr>長期延滞債権の明細（一般）</vt:lpstr>
      <vt:lpstr>未収金の明細（一般）</vt:lpstr>
      <vt:lpstr>地方債等（借入先別）の明細（一般）</vt:lpstr>
      <vt:lpstr>地方債等（利率別）の明細（一般）</vt:lpstr>
      <vt:lpstr>地方債等（返済期間別）の明細（一般）</vt:lpstr>
      <vt:lpstr>特定の契約条項が付された地方債等の概要（一般）</vt:lpstr>
      <vt:lpstr>引当金の明細（一般）</vt:lpstr>
      <vt:lpstr>補助金等の明細（一般）</vt:lpstr>
      <vt:lpstr>財源の明細（一般）</vt:lpstr>
      <vt:lpstr>財源情報の明細（一般）</vt:lpstr>
      <vt:lpstr>資金の明細（一般）</vt:lpstr>
      <vt:lpstr>貸借対照表(全体)</vt:lpstr>
      <vt:lpstr>行政コスト計算書(全体)</vt:lpstr>
      <vt:lpstr>純資産変動計算書(全体)</vt:lpstr>
      <vt:lpstr>資金収支計算書(全体)</vt:lpstr>
      <vt:lpstr>注記（全体）</vt:lpstr>
      <vt:lpstr>有形固定資産（全体）</vt:lpstr>
      <vt:lpstr>投資及び出資金の明細（全体）</vt:lpstr>
      <vt:lpstr>基金の明細（全体）</vt:lpstr>
      <vt:lpstr>貸付金の明細（全体）</vt:lpstr>
      <vt:lpstr>長期延滞債権の明細（全体）</vt:lpstr>
      <vt:lpstr>未収金の明細 （全体）</vt:lpstr>
      <vt:lpstr>地方債等（借入先別）の明細（全体）</vt:lpstr>
      <vt:lpstr>地方債等（利率別）の明細（全体）</vt:lpstr>
      <vt:lpstr>地方債等（返済期間別）の明細（全体）</vt:lpstr>
      <vt:lpstr>特定の契約条項が付された地方債等の概要 (全体)</vt:lpstr>
      <vt:lpstr>引当金の明細 （全体）</vt:lpstr>
      <vt:lpstr>補助金等の明細 （全体）</vt:lpstr>
      <vt:lpstr>財源の明細（全体）</vt:lpstr>
      <vt:lpstr>資金の明細（全体）</vt:lpstr>
      <vt:lpstr>貸借対照表(連結)</vt:lpstr>
      <vt:lpstr>行政コスト計算書(連結)</vt:lpstr>
      <vt:lpstr>純資産変動計算書(連結)</vt:lpstr>
      <vt:lpstr>資金収支計算書(連結)</vt:lpstr>
      <vt:lpstr>有形固定資産(連結)</vt:lpstr>
      <vt:lpstr>連結精算表（貸借）</vt:lpstr>
      <vt:lpstr>連結精算表（行政）</vt:lpstr>
      <vt:lpstr>連結精算表（純資）</vt:lpstr>
      <vt:lpstr>連結精算表（資金）</vt:lpstr>
      <vt:lpstr>注記（連結）</vt:lpstr>
      <vt:lpstr>投資及び出資金の明細（連結）</vt:lpstr>
      <vt:lpstr>基金の明細（連結）</vt:lpstr>
      <vt:lpstr>貸付金の明細（連結）</vt:lpstr>
      <vt:lpstr>長期延滞債権の明細（連結）</vt:lpstr>
      <vt:lpstr>未収金の明細 （連結）</vt:lpstr>
      <vt:lpstr>引当金の明細 （連結）</vt:lpstr>
      <vt:lpstr>補助金等の明細 （連結）</vt:lpstr>
      <vt:lpstr>財源の明細（連結）</vt:lpstr>
      <vt:lpstr>資金の明細（連結）</vt:lpstr>
      <vt:lpstr>'引当金の明細 （全体）'!Print_Area</vt:lpstr>
      <vt:lpstr>'引当金の明細 （連結）'!Print_Area</vt:lpstr>
      <vt:lpstr>'基金の明細（一般）'!Print_Area</vt:lpstr>
      <vt:lpstr>'財源の明細（一般）'!Print_Area</vt:lpstr>
      <vt:lpstr>'財源の明細（全体）'!Print_Area</vt:lpstr>
      <vt:lpstr>'財源の明細（連結）'!Print_Area</vt:lpstr>
      <vt:lpstr>'貸付金の明細（一般）'!Print_Area</vt:lpstr>
      <vt:lpstr>'地方債等（返済期間別）の明細（全体）'!Print_Area</vt:lpstr>
      <vt:lpstr>'地方債等（利率別）の明細（全体）'!Print_Area</vt:lpstr>
      <vt:lpstr>'注記（一般）'!Print_Area</vt:lpstr>
      <vt:lpstr>'注記（全体）'!Print_Area</vt:lpstr>
      <vt:lpstr>'注記（連結）'!Print_Area</vt:lpstr>
      <vt:lpstr>'長期延滞債権の明細（一般）'!Print_Area</vt:lpstr>
      <vt:lpstr>'投資及び出資金の明細（一般）'!Print_Area</vt:lpstr>
      <vt:lpstr>'補助金等の明細（一般）'!Print_Area</vt:lpstr>
      <vt:lpstr>'未収金の明細（一般）'!Print_Area</vt:lpstr>
      <vt:lpstr>'有形固定資産（一般）'!Print_Area</vt:lpstr>
      <vt:lpstr>'有形固定資産（全体）'!Print_Area</vt:lpstr>
      <vt:lpstr>'有形固定資産(連結)'!Print_Area</vt:lpstr>
      <vt:lpstr>'財源の明細（連結）'!Print_Titles</vt:lpstr>
      <vt:lpstr>'連結精算表（行政）'!Print_Titles</vt:lpstr>
      <vt:lpstr>'連結精算表（資金）'!Print_Titles</vt:lpstr>
      <vt:lpstr>'連結精算表（純資）'!Print_Titles</vt:lpstr>
      <vt:lpstr>'連結精算表（貸借）'!Print_Titles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kikaku006</dc:creator>
  <cp:lastModifiedBy> </cp:lastModifiedBy>
  <cp:lastPrinted>2026-03-14T23:50:33Z</cp:lastPrinted>
  <dcterms:created xsi:type="dcterms:W3CDTF">2018-12-11T07:17:58Z</dcterms:created>
  <dcterms:modified xsi:type="dcterms:W3CDTF">2026-04-16T03:53:55Z</dcterms:modified>
</cp:coreProperties>
</file>